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440" windowHeight="7695" activeTab="0"/>
  </bookViews>
  <sheets>
    <sheet name="FOSSA FILTRO SUMIDOURO" sheetId="1" r:id="rId1"/>
    <sheet name="ABASTECIMENTO DE ÁGUA" sheetId="2" r:id="rId2"/>
    <sheet name="ACONDICIONAMENTO DE LIXO" sheetId="3" r:id="rId3"/>
  </sheets>
  <definedNames/>
  <calcPr fullCalcOnLoad="1"/>
</workbook>
</file>

<file path=xl/sharedStrings.xml><?xml version="1.0" encoding="utf-8"?>
<sst xmlns="http://schemas.openxmlformats.org/spreadsheetml/2006/main" count="431" uniqueCount="212">
  <si>
    <t>N =</t>
  </si>
  <si>
    <t xml:space="preserve">C = </t>
  </si>
  <si>
    <t>Lf =</t>
  </si>
  <si>
    <t>m3/m2.d</t>
  </si>
  <si>
    <t>Litros</t>
  </si>
  <si>
    <t xml:space="preserve">De 1501 a 3000 </t>
  </si>
  <si>
    <t xml:space="preserve">De 3001 a 4500 </t>
  </si>
  <si>
    <t xml:space="preserve">De 4501 a 6000 </t>
  </si>
  <si>
    <t xml:space="preserve">De 6001 a 7500 </t>
  </si>
  <si>
    <t xml:space="preserve">De 7501 a 9000 </t>
  </si>
  <si>
    <t xml:space="preserve">Mais que 9000 </t>
  </si>
  <si>
    <t>Até 1500</t>
  </si>
  <si>
    <t>Tabela 2 - Período de detenção dos despejos, por faixa de contribuição diária</t>
  </si>
  <si>
    <t>Dias</t>
  </si>
  <si>
    <t>Horas</t>
  </si>
  <si>
    <t>Tempo de Detenção</t>
  </si>
  <si>
    <t>L/Hab.dia</t>
  </si>
  <si>
    <t>m</t>
  </si>
  <si>
    <r>
      <t>T</t>
    </r>
    <r>
      <rPr>
        <sz val="8"/>
        <color indexed="10"/>
        <rFont val="Calibri"/>
        <family val="2"/>
      </rPr>
      <t>fossa</t>
    </r>
    <r>
      <rPr>
        <sz val="11"/>
        <color indexed="10"/>
        <rFont val="Calibri"/>
        <family val="2"/>
      </rPr>
      <t xml:space="preserve"> = </t>
    </r>
  </si>
  <si>
    <r>
      <t>T</t>
    </r>
    <r>
      <rPr>
        <sz val="8"/>
        <color indexed="10"/>
        <rFont val="Calibri"/>
        <family val="2"/>
      </rPr>
      <t>filtro</t>
    </r>
    <r>
      <rPr>
        <sz val="11"/>
        <color indexed="10"/>
        <rFont val="Calibri"/>
        <family val="2"/>
      </rPr>
      <t xml:space="preserve"> = </t>
    </r>
  </si>
  <si>
    <t>1. Ocupantes permanentes</t>
  </si>
  <si>
    <t>2. Ocupantes temporários</t>
  </si>
  <si>
    <t>residência</t>
  </si>
  <si>
    <t>hotel (exceto lavanderia e cozinha)</t>
  </si>
  <si>
    <t>alojamento provisório</t>
  </si>
  <si>
    <t>pessoa</t>
  </si>
  <si>
    <t>fábrica em geral</t>
  </si>
  <si>
    <t>escritório</t>
  </si>
  <si>
    <t>edifícios públicos ou comerciais</t>
  </si>
  <si>
    <t>bares</t>
  </si>
  <si>
    <t>restaurantes e similares</t>
  </si>
  <si>
    <t>sanitários públicos(A)</t>
  </si>
  <si>
    <t>lugar</t>
  </si>
  <si>
    <t>refeição</t>
  </si>
  <si>
    <t>escolas (externatos) e locais de longa permanência</t>
  </si>
  <si>
    <t>cinemas, teatros e locais de curta permanência</t>
  </si>
  <si>
    <t xml:space="preserve">          padrão alto</t>
  </si>
  <si>
    <t xml:space="preserve">          padrão médio</t>
  </si>
  <si>
    <t xml:space="preserve">          padrão baixo</t>
  </si>
  <si>
    <t>Tabela 1 - Contribuição diária de esgoto (C) e de lodo fresco (Lf) por tipo de prédio e de ocupante</t>
  </si>
  <si>
    <t>Prédio</t>
  </si>
  <si>
    <t>Unidade</t>
  </si>
  <si>
    <t>esgoto ( C)</t>
  </si>
  <si>
    <t>Lodo (Lf)</t>
  </si>
  <si>
    <t>Contribuição de esgotos - L</t>
  </si>
  <si>
    <t>Taxa de percolação</t>
  </si>
  <si>
    <t>Taxa máxima de</t>
  </si>
  <si>
    <t>aplicação diária</t>
  </si>
  <si>
    <t>min/m</t>
  </si>
  <si>
    <t>40 ou menos</t>
  </si>
  <si>
    <t>Tabela para Taxa de Infiltração no Solo</t>
  </si>
  <si>
    <t>unid.</t>
  </si>
  <si>
    <t xml:space="preserve">Área Molhada Total = </t>
  </si>
  <si>
    <t>Vazão  =</t>
  </si>
  <si>
    <t>L / dia</t>
  </si>
  <si>
    <r>
      <t>FOSSA -</t>
    </r>
    <r>
      <rPr>
        <b/>
        <u val="single"/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NBR 7229/93</t>
    </r>
  </si>
  <si>
    <r>
      <t>FILTRO -</t>
    </r>
    <r>
      <rPr>
        <u val="single"/>
        <sz val="8"/>
        <color indexed="8"/>
        <rFont val="Calibri"/>
        <family val="2"/>
      </rPr>
      <t xml:space="preserve"> NBR 13969/97</t>
    </r>
  </si>
  <si>
    <t>dia</t>
  </si>
  <si>
    <t>L/dia</t>
  </si>
  <si>
    <t xml:space="preserve">Taxa máx. aplic. diária = </t>
  </si>
  <si>
    <t xml:space="preserve">Dimensionamento Mínimo para Caixas de Gordura </t>
  </si>
  <si>
    <t>capacidade de retenção</t>
  </si>
  <si>
    <t>diâmetro</t>
  </si>
  <si>
    <t>para 1 cozinha - CGP (pequena)</t>
  </si>
  <si>
    <t>para 2 cozinhas - CGS (simples)</t>
  </si>
  <si>
    <t>(m)</t>
  </si>
  <si>
    <t>18 Litros</t>
  </si>
  <si>
    <t>NBR 8160/99</t>
  </si>
  <si>
    <t>31 Litros</t>
  </si>
  <si>
    <t>parte submersa do septo (m)</t>
  </si>
  <si>
    <t>para 3 até 12 cozinhas - CGD (dupla)</t>
  </si>
  <si>
    <t>120 Litros</t>
  </si>
  <si>
    <t>DN 75</t>
  </si>
  <si>
    <t>DN 100</t>
  </si>
  <si>
    <t>CGE (especial) - prismática de base retangular</t>
  </si>
  <si>
    <t>Volume da câmara de retenção :  V = 2N + 20</t>
  </si>
  <si>
    <t>Variável</t>
  </si>
  <si>
    <t>0,60 m</t>
  </si>
  <si>
    <t>distância mínima entre o septo e a saída: 0,20 m</t>
  </si>
  <si>
    <t>Ø do tubo de saída</t>
  </si>
  <si>
    <t>2ª CONTRIBUIÇÃO</t>
  </si>
  <si>
    <t>3ª CONTRIBUIÇÃO</t>
  </si>
  <si>
    <t>1ª CONTRIBUIÇÃO</t>
  </si>
  <si>
    <t>V = 1000 + N.(C.T + K.Lf)</t>
  </si>
  <si>
    <t>LITROS</t>
  </si>
  <si>
    <t>V = 1,6 . N . C . T</t>
  </si>
  <si>
    <t xml:space="preserve">MEMÓRIA DE CÁLCULO DO SISTEMA DE TRATAMENTO DOS ESGOTOS </t>
  </si>
  <si>
    <t>CONFORME NBR'S 7229/93 E 13969/97</t>
  </si>
  <si>
    <t xml:space="preserve">VAZÃO = </t>
  </si>
  <si>
    <r>
      <t>T</t>
    </r>
    <r>
      <rPr>
        <sz val="8"/>
        <rFont val="Calibri"/>
        <family val="2"/>
      </rPr>
      <t>fossa</t>
    </r>
    <r>
      <rPr>
        <sz val="11"/>
        <rFont val="Calibri"/>
        <family val="2"/>
      </rPr>
      <t xml:space="preserve"> = </t>
    </r>
  </si>
  <si>
    <r>
      <t>T</t>
    </r>
    <r>
      <rPr>
        <sz val="8"/>
        <rFont val="Calibri"/>
        <family val="2"/>
      </rPr>
      <t>filtro</t>
    </r>
    <r>
      <rPr>
        <sz val="11"/>
        <rFont val="Calibri"/>
        <family val="2"/>
      </rPr>
      <t xml:space="preserve"> = </t>
    </r>
  </si>
  <si>
    <t>FOSSA SÉPTICA (Cálculo do Volume Mínimo)</t>
  </si>
  <si>
    <r>
      <t>V</t>
    </r>
    <r>
      <rPr>
        <sz val="8"/>
        <color indexed="8"/>
        <rFont val="Calibri"/>
        <family val="2"/>
      </rPr>
      <t>min</t>
    </r>
    <r>
      <rPr>
        <sz val="11"/>
        <color theme="1"/>
        <rFont val="Calibri"/>
        <family val="2"/>
      </rPr>
      <t xml:space="preserve"> = </t>
    </r>
  </si>
  <si>
    <t>FILTRO ANAERÓBIO (Cálculo do Volume Mínimo)</t>
  </si>
  <si>
    <r>
      <t>V</t>
    </r>
    <r>
      <rPr>
        <sz val="8"/>
        <color indexed="8"/>
        <rFont val="Calibri"/>
        <family val="2"/>
      </rPr>
      <t>min</t>
    </r>
    <r>
      <rPr>
        <sz val="11"/>
        <color theme="1"/>
        <rFont val="Calibri"/>
        <family val="2"/>
      </rPr>
      <t xml:space="preserve"> =</t>
    </r>
  </si>
  <si>
    <t>m³/m².dia</t>
  </si>
  <si>
    <t>m²</t>
  </si>
  <si>
    <t>NÚMERO  DE  HABITANTES  =</t>
  </si>
  <si>
    <t>m³/dia</t>
  </si>
  <si>
    <t xml:space="preserve"> L/hab.dia</t>
  </si>
  <si>
    <t>Altura útil =</t>
  </si>
  <si>
    <t>→</t>
  </si>
  <si>
    <t>Volume =</t>
  </si>
  <si>
    <t>Diâmetro =</t>
  </si>
  <si>
    <t>TAXA MÁXIMA DE APLICAÇÃO DIÁRIA ADOTADA =</t>
  </si>
  <si>
    <t>ÁREA = VAZÃO / TAXA</t>
  </si>
  <si>
    <t>Nº Unidades =</t>
  </si>
  <si>
    <t>unid</t>
  </si>
  <si>
    <t>Comprimento =</t>
  </si>
  <si>
    <t>Largura =</t>
  </si>
  <si>
    <t xml:space="preserve">Altura Útil = </t>
  </si>
  <si>
    <t>Área Molhada =</t>
  </si>
  <si>
    <t>Área Molhada Total =</t>
  </si>
  <si>
    <t>Contribuição diária</t>
  </si>
  <si>
    <t xml:space="preserve"> Litros</t>
  </si>
  <si>
    <t>Retangular</t>
  </si>
  <si>
    <t>Altura útil</t>
  </si>
  <si>
    <t>vaso sanit.</t>
  </si>
  <si>
    <t>INSTRUÇÕES DE USO</t>
  </si>
  <si>
    <t>REVISAR A MEMÓRIA DE CÁLCULO GERADA LEVANDO EM CONSIDERAÇÃO:</t>
  </si>
  <si>
    <t>2- Se o sistema é "a Executar" ou "Executado";</t>
  </si>
  <si>
    <t>3- Existência de sumidouro e/ou vala de infiltração.</t>
  </si>
  <si>
    <t>Intervalo entre limpezas (anos)</t>
  </si>
  <si>
    <t xml:space="preserve">K = </t>
  </si>
  <si>
    <r>
      <t xml:space="preserve">ENTRAR COM TODOS OS VALORES EM </t>
    </r>
    <r>
      <rPr>
        <b/>
        <sz val="11"/>
        <color indexed="10"/>
        <rFont val="Calibri"/>
        <family val="2"/>
      </rPr>
      <t>VERMELHO</t>
    </r>
    <r>
      <rPr>
        <sz val="11"/>
        <rFont val="Calibri"/>
        <family val="2"/>
      </rPr>
      <t xml:space="preserve"> - RESULTADOS SAEM EM </t>
    </r>
    <r>
      <rPr>
        <b/>
        <sz val="11"/>
        <color indexed="30"/>
        <rFont val="Calibri"/>
        <family val="2"/>
      </rPr>
      <t>AZUL</t>
    </r>
  </si>
  <si>
    <t>Adotar o intervalo entre limpezas da Fossa - Ver Tabela 3</t>
  </si>
  <si>
    <t>K =</t>
  </si>
  <si>
    <t>Valores de K            (dias)</t>
  </si>
  <si>
    <r>
      <rPr>
        <sz val="8"/>
        <color indexed="8"/>
        <rFont val="Calibri"/>
        <family val="2"/>
      </rPr>
      <t>Amin</t>
    </r>
    <r>
      <rPr>
        <sz val="11"/>
        <color theme="1"/>
        <rFont val="Calibri"/>
        <family val="2"/>
      </rPr>
      <t xml:space="preserve"> =</t>
    </r>
  </si>
  <si>
    <r>
      <t>L</t>
    </r>
    <r>
      <rPr>
        <sz val="8"/>
        <rFont val="Calibri"/>
        <family val="2"/>
      </rPr>
      <t>f</t>
    </r>
    <r>
      <rPr>
        <sz val="11"/>
        <rFont val="Calibri"/>
        <family val="2"/>
      </rPr>
      <t xml:space="preserve"> = </t>
    </r>
  </si>
  <si>
    <r>
      <t xml:space="preserve">Sistema </t>
    </r>
    <r>
      <rPr>
        <b/>
        <sz val="11"/>
        <rFont val="Calibri"/>
        <family val="2"/>
      </rPr>
      <t>a Executar</t>
    </r>
  </si>
  <si>
    <t>Volume útil (m³)</t>
  </si>
  <si>
    <t>Até 6,0</t>
  </si>
  <si>
    <t>Mais que 10,0</t>
  </si>
  <si>
    <t>Tabela 4  - Profundidade Útil Mínima e Máxima, por faixa de volume útil</t>
  </si>
  <si>
    <t>De 6,0 a 10,0</t>
  </si>
  <si>
    <t>Profundidade Útil Mínima (m)</t>
  </si>
  <si>
    <t>Profundidade Útil Máxima (m)</t>
  </si>
  <si>
    <r>
      <t xml:space="preserve">INFILTRAÇÃO NO SOLO - </t>
    </r>
    <r>
      <rPr>
        <u val="single"/>
        <sz val="8"/>
        <color indexed="8"/>
        <rFont val="Calibri"/>
        <family val="2"/>
      </rPr>
      <t>NBR 13969/97</t>
    </r>
  </si>
  <si>
    <t>Tabela 3-Taxa de acumulação de Lodo (K)</t>
  </si>
  <si>
    <t>PER CAPITA GERAÇÃO DE ESGOTO 1ª Contribuição =</t>
  </si>
  <si>
    <r>
      <t xml:space="preserve">CONTRIBUIÇÃO </t>
    </r>
    <r>
      <rPr>
        <sz val="11"/>
        <rFont val="Calibri"/>
        <family val="2"/>
      </rPr>
      <t>RESIDENCIAL / COMERCIAL</t>
    </r>
  </si>
  <si>
    <t>PER CAPITA GERAÇÃO DE ESGOTO 2ª Contribuição =</t>
  </si>
  <si>
    <t>PER CAPITA GERAÇÃO DE ESGOTO 3ª Contribuição =</t>
  </si>
  <si>
    <t>INFILTRAÇÃO NO SOLO (Cálculo da Área Mínima)</t>
  </si>
  <si>
    <t>Hu =</t>
  </si>
  <si>
    <t>Ø =</t>
  </si>
  <si>
    <t xml:space="preserve">Nº de Unidades = </t>
  </si>
  <si>
    <t xml:space="preserve">Área Molhada Cilíndrica = </t>
  </si>
  <si>
    <t xml:space="preserve">Área Molhada Prismática = </t>
  </si>
  <si>
    <t>4ª CONTRIBUIÇÃO</t>
  </si>
  <si>
    <t>Cilíndrico</t>
  </si>
  <si>
    <t>Prismático</t>
  </si>
  <si>
    <t>(Cilíndrico)</t>
  </si>
  <si>
    <t>(Prismático)</t>
  </si>
  <si>
    <t>PER CAPITA GERAÇÃO DE ESGOTO 4ª Contribuição =</t>
  </si>
  <si>
    <t>Hab.</t>
  </si>
  <si>
    <t>Volume Útil Prismático =</t>
  </si>
  <si>
    <t>Volume Útil Cilíndrico =</t>
  </si>
  <si>
    <t>Área Molhada Mínima =</t>
  </si>
  <si>
    <t>Volume Mínimo =</t>
  </si>
  <si>
    <t>VAZÃO TOTAL DE CONTRIBUIÇÃO AO SISTEMA  =</t>
  </si>
  <si>
    <t>Litros/dia</t>
  </si>
  <si>
    <t>1- Se a contribuição é residencial e/ou comercial;</t>
  </si>
  <si>
    <t>DELOP</t>
  </si>
  <si>
    <t>DIMENSIONAMENTO</t>
  </si>
  <si>
    <t>FOSSA FILTRO SUMIDOURO</t>
  </si>
  <si>
    <t>dias</t>
  </si>
  <si>
    <t xml:space="preserve">PerCapita do Consumo = </t>
  </si>
  <si>
    <t>1/3 do Volume Necessário =</t>
  </si>
  <si>
    <t>2/3 do Volume Necessário =</t>
  </si>
  <si>
    <t>Volume Mínimo do Reservatório Superior:</t>
  </si>
  <si>
    <t>Volume Mínimo do Reservatório Inferior:</t>
  </si>
  <si>
    <r>
      <t>P</t>
    </r>
    <r>
      <rPr>
        <sz val="8"/>
        <rFont val="Calibri"/>
        <family val="2"/>
      </rPr>
      <t>OPULAÇÃO</t>
    </r>
    <r>
      <rPr>
        <sz val="11"/>
        <rFont val="Calibri"/>
        <family val="2"/>
      </rPr>
      <t xml:space="preserve"> =</t>
    </r>
  </si>
  <si>
    <r>
      <t>A</t>
    </r>
    <r>
      <rPr>
        <sz val="8"/>
        <rFont val="Calibri"/>
        <family val="2"/>
      </rPr>
      <t>CÚMULO</t>
    </r>
    <r>
      <rPr>
        <sz val="11"/>
        <rFont val="Calibri"/>
        <family val="2"/>
      </rPr>
      <t xml:space="preserve"> =</t>
    </r>
  </si>
  <si>
    <r>
      <t>V</t>
    </r>
    <r>
      <rPr>
        <sz val="8"/>
        <rFont val="Calibri"/>
        <family val="2"/>
      </rPr>
      <t>OLUME</t>
    </r>
    <r>
      <rPr>
        <sz val="11"/>
        <rFont val="Calibri"/>
        <family val="2"/>
      </rPr>
      <t xml:space="preserve"> N</t>
    </r>
    <r>
      <rPr>
        <sz val="8"/>
        <rFont val="Calibri"/>
        <family val="2"/>
      </rPr>
      <t>ECESSÁRIO</t>
    </r>
    <r>
      <rPr>
        <sz val="11"/>
        <rFont val="Calibri"/>
        <family val="2"/>
      </rPr>
      <t xml:space="preserve"> =</t>
    </r>
  </si>
  <si>
    <t>Volume Adotado:</t>
  </si>
  <si>
    <t>Volume Total Adotado =</t>
  </si>
  <si>
    <t>Volume da Cisterna</t>
  </si>
  <si>
    <t>Volume Reservatório Superior</t>
  </si>
  <si>
    <t>Caixas D´água</t>
  </si>
  <si>
    <t>número de unidades</t>
  </si>
  <si>
    <r>
      <t>P</t>
    </r>
    <r>
      <rPr>
        <sz val="8"/>
        <rFont val="Calibri"/>
        <family val="2"/>
      </rPr>
      <t>RODUÇÃO</t>
    </r>
    <r>
      <rPr>
        <sz val="11"/>
        <rFont val="Calibri"/>
        <family val="2"/>
      </rPr>
      <t xml:space="preserve"> D</t>
    </r>
    <r>
      <rPr>
        <sz val="8"/>
        <rFont val="Calibri"/>
        <family val="2"/>
      </rPr>
      <t>IÁRIA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DE</t>
    </r>
    <r>
      <rPr>
        <sz val="11"/>
        <rFont val="Calibri"/>
        <family val="2"/>
      </rPr>
      <t xml:space="preserve"> L</t>
    </r>
    <r>
      <rPr>
        <sz val="8"/>
        <rFont val="Calibri"/>
        <family val="2"/>
      </rPr>
      <t xml:space="preserve">IXO </t>
    </r>
    <r>
      <rPr>
        <sz val="11"/>
        <rFont val="Calibri"/>
        <family val="2"/>
      </rPr>
      <t>=</t>
    </r>
  </si>
  <si>
    <r>
      <t>T</t>
    </r>
    <r>
      <rPr>
        <sz val="8"/>
        <rFont val="Calibri"/>
        <family val="2"/>
      </rPr>
      <t>IPO DE</t>
    </r>
    <r>
      <rPr>
        <sz val="11"/>
        <rFont val="Calibri"/>
        <family val="2"/>
      </rPr>
      <t xml:space="preserve"> C</t>
    </r>
    <r>
      <rPr>
        <sz val="8"/>
        <rFont val="Calibri"/>
        <family val="2"/>
      </rPr>
      <t xml:space="preserve">ONSTRUÇÃO </t>
    </r>
    <r>
      <rPr>
        <sz val="11"/>
        <rFont val="Calibri"/>
        <family val="2"/>
      </rPr>
      <t>=</t>
    </r>
  </si>
  <si>
    <t>L / m²</t>
  </si>
  <si>
    <t>VOLUME TOTAL =</t>
  </si>
  <si>
    <t>VOLUME DOS CONTÊINERES HERMÉTICOS</t>
  </si>
  <si>
    <t>N° DE CONTÊINERES</t>
  </si>
  <si>
    <t>UNIDADES</t>
  </si>
  <si>
    <r>
      <t>A</t>
    </r>
    <r>
      <rPr>
        <sz val="8"/>
        <rFont val="Calibri"/>
        <family val="2"/>
      </rPr>
      <t>CÚMULO</t>
    </r>
    <r>
      <rPr>
        <sz val="11"/>
        <rFont val="Calibri"/>
        <family val="2"/>
      </rPr>
      <t xml:space="preserve"> =</t>
    </r>
  </si>
  <si>
    <r>
      <t>V</t>
    </r>
    <r>
      <rPr>
        <sz val="8"/>
        <rFont val="Calibri"/>
        <family val="2"/>
      </rPr>
      <t>OLUME</t>
    </r>
    <r>
      <rPr>
        <sz val="11"/>
        <rFont val="Calibri"/>
        <family val="2"/>
      </rPr>
      <t xml:space="preserve"> N</t>
    </r>
    <r>
      <rPr>
        <sz val="8"/>
        <rFont val="Calibri"/>
        <family val="2"/>
      </rPr>
      <t>ECESSÁRIO</t>
    </r>
    <r>
      <rPr>
        <sz val="11"/>
        <rFont val="Calibri"/>
        <family val="2"/>
      </rPr>
      <t xml:space="preserve"> =</t>
    </r>
  </si>
  <si>
    <r>
      <t>C</t>
    </r>
    <r>
      <rPr>
        <sz val="8"/>
        <rFont val="Calibri"/>
        <family val="2"/>
      </rPr>
      <t>ONSUMO</t>
    </r>
    <r>
      <rPr>
        <sz val="11"/>
        <rFont val="Calibri"/>
        <family val="2"/>
      </rPr>
      <t xml:space="preserve"> D</t>
    </r>
    <r>
      <rPr>
        <sz val="8"/>
        <rFont val="Calibri"/>
        <family val="2"/>
      </rPr>
      <t>IÁRIO</t>
    </r>
    <r>
      <rPr>
        <sz val="11"/>
        <rFont val="Calibri"/>
        <family val="2"/>
      </rPr>
      <t xml:space="preserve"> =</t>
    </r>
  </si>
  <si>
    <t>OBS:</t>
  </si>
  <si>
    <r>
      <t>Á</t>
    </r>
    <r>
      <rPr>
        <sz val="8"/>
        <rFont val="Calibri"/>
        <family val="2"/>
      </rPr>
      <t xml:space="preserve">REA </t>
    </r>
    <r>
      <rPr>
        <sz val="11"/>
        <rFont val="Calibri"/>
        <family val="2"/>
      </rPr>
      <t>Ú</t>
    </r>
    <r>
      <rPr>
        <sz val="8"/>
        <rFont val="Calibri"/>
        <family val="2"/>
      </rPr>
      <t>TIL</t>
    </r>
    <r>
      <rPr>
        <sz val="8"/>
        <rFont val="Calibri"/>
        <family val="2"/>
      </rPr>
      <t xml:space="preserve"> </t>
    </r>
    <r>
      <rPr>
        <sz val="11"/>
        <rFont val="Calibri"/>
        <family val="2"/>
      </rPr>
      <t>=</t>
    </r>
  </si>
  <si>
    <r>
      <t>V</t>
    </r>
    <r>
      <rPr>
        <b/>
        <sz val="8"/>
        <rFont val="Calibri"/>
        <family val="2"/>
      </rPr>
      <t>OLUME</t>
    </r>
    <r>
      <rPr>
        <b/>
        <sz val="11"/>
        <rFont val="Calibri"/>
        <family val="2"/>
      </rPr>
      <t xml:space="preserve"> T</t>
    </r>
    <r>
      <rPr>
        <b/>
        <sz val="8"/>
        <rFont val="Calibri"/>
        <family val="2"/>
      </rPr>
      <t>OTAL</t>
    </r>
    <r>
      <rPr>
        <b/>
        <sz val="11"/>
        <rFont val="Calibri"/>
        <family val="2"/>
      </rPr>
      <t xml:space="preserve"> =</t>
    </r>
  </si>
  <si>
    <t>Residências de Padão Médio</t>
  </si>
  <si>
    <t>Recorte a Memória de Cálculo acima e cole na Planta de Saneamento a ser impressa;</t>
  </si>
  <si>
    <t>informe o volume da cisterna de acordo com o seu formato geométrico, se cilindrico ou prismático e exclua as linhas que não foram utilizadas;</t>
  </si>
  <si>
    <t>Caso seja necessário adicione ou retire na memória de cálculo uma nova população com seus ítens de consumo correspondentes, gerando ao final o seu volume total;</t>
  </si>
  <si>
    <t>SEMOP</t>
  </si>
  <si>
    <t>Lojas em Geral</t>
  </si>
  <si>
    <t>Caso seja necessário adicione ou retire na memória de cálculo a Área Útil, com todos os seus ítens correspondentes, gerando ao final o seu volume total.</t>
  </si>
  <si>
    <t>MEMÓRIA DE CÁLCULO DO SISTEMA DE                              ACONDICIONAMENTO DE LIXO</t>
  </si>
  <si>
    <r>
      <t>R</t>
    </r>
    <r>
      <rPr>
        <sz val="8"/>
        <rFont val="Calibri"/>
        <family val="2"/>
      </rPr>
      <t>ESERVA</t>
    </r>
    <r>
      <rPr>
        <sz val="11"/>
        <rFont val="Calibri"/>
        <family val="2"/>
      </rPr>
      <t xml:space="preserve"> T</t>
    </r>
    <r>
      <rPr>
        <sz val="8"/>
        <rFont val="Calibri"/>
        <family val="2"/>
      </rPr>
      <t>ÉCNICA DE</t>
    </r>
    <r>
      <rPr>
        <sz val="11"/>
        <rFont val="Calibri"/>
        <family val="2"/>
      </rPr>
      <t xml:space="preserve"> I</t>
    </r>
    <r>
      <rPr>
        <sz val="8"/>
        <rFont val="Calibri"/>
        <family val="2"/>
      </rPr>
      <t>NCÊNDIO</t>
    </r>
    <r>
      <rPr>
        <sz val="11"/>
        <rFont val="Calibri"/>
        <family val="2"/>
      </rPr>
      <t xml:space="preserve"> - RTI =</t>
    </r>
  </si>
  <si>
    <t>Volume Reservatório Superior =</t>
  </si>
  <si>
    <t>MEMÓRIA DE CÁLCULO DO SISTEMA DE             ABASTECIMENTO DE ÁGUA</t>
  </si>
  <si>
    <t>PERIODICIDADE DE LIMPEZA  -</t>
  </si>
  <si>
    <r>
      <t>V</t>
    </r>
    <r>
      <rPr>
        <sz val="8"/>
        <rFont val="Calibri"/>
        <family val="2"/>
      </rPr>
      <t>OLUME TOTAL</t>
    </r>
    <r>
      <rPr>
        <sz val="11"/>
        <rFont val="Calibri"/>
        <family val="2"/>
      </rPr>
      <t xml:space="preserve"> N</t>
    </r>
    <r>
      <rPr>
        <sz val="8"/>
        <rFont val="Calibri"/>
        <family val="2"/>
      </rPr>
      <t>ECESSÁRIO</t>
    </r>
    <r>
      <rPr>
        <sz val="11"/>
        <rFont val="Calibri"/>
        <family val="2"/>
      </rPr>
      <t xml:space="preserve"> =</t>
    </r>
  </si>
  <si>
    <t>Funcion.</t>
  </si>
  <si>
    <t>Atendim.</t>
  </si>
  <si>
    <t>A Reserva Técnica de Incendio - RTI somente deverá ser incluída na Memória de Cálculo nos casos em que seja exigido pela legislação do Corpo de Bombeiros - COSCIPE</t>
  </si>
  <si>
    <t xml:space="preserve">Os resultados saem em AZUL e as informações devem ser revisadas, retirando ou acrescendo novos volumes conforme a necessidade do projeto.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</si>
</sst>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16]dddd\,\ d&quot; de &quot;mmmm&quot; de &quot;yyyy"/>
    <numFmt numFmtId="178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.8"/>
      <color indexed="8"/>
      <name val="Calibri"/>
      <family val="2"/>
    </font>
    <font>
      <b/>
      <sz val="12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sz val="11"/>
      <color indexed="4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.8"/>
      <color theme="1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11"/>
      <color theme="8" tint="0.599990010261535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medium"/>
      <bottom>
        <color indexed="63"/>
      </bottom>
    </border>
    <border>
      <left>
        <color indexed="63"/>
      </left>
      <right style="slantDashDot"/>
      <top style="medium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 style="thin"/>
    </border>
    <border>
      <left style="slantDashDot"/>
      <right>
        <color indexed="63"/>
      </right>
      <top style="thin"/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 style="slantDashDot"/>
      <top style="thin"/>
      <bottom>
        <color indexed="63"/>
      </bottom>
    </border>
    <border>
      <left>
        <color indexed="63"/>
      </left>
      <right style="slantDashDot"/>
      <top style="dashDotDot"/>
      <bottom>
        <color indexed="63"/>
      </bottom>
    </border>
    <border>
      <left>
        <color indexed="63"/>
      </left>
      <right style="slantDash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slantDashDot"/>
    </border>
    <border>
      <left>
        <color indexed="63"/>
      </left>
      <right style="slantDashDot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63" fillId="12" borderId="0" xfId="0" applyFont="1" applyFill="1" applyAlignment="1" applyProtection="1">
      <alignment/>
      <protection/>
    </xf>
    <xf numFmtId="0" fontId="65" fillId="12" borderId="0" xfId="0" applyFont="1" applyFill="1" applyAlignment="1" applyProtection="1">
      <alignment vertical="center" wrapText="1"/>
      <protection/>
    </xf>
    <xf numFmtId="0" fontId="56" fillId="12" borderId="0" xfId="0" applyFont="1" applyFill="1" applyBorder="1" applyAlignment="1" applyProtection="1">
      <alignment/>
      <protection/>
    </xf>
    <xf numFmtId="0" fontId="65" fillId="0" borderId="10" xfId="0" applyFont="1" applyBorder="1" applyAlignment="1" applyProtection="1">
      <alignment horizontal="center"/>
      <protection/>
    </xf>
    <xf numFmtId="0" fontId="66" fillId="12" borderId="0" xfId="0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5" fillId="0" borderId="11" xfId="0" applyFont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/>
      <protection/>
    </xf>
    <xf numFmtId="0" fontId="63" fillId="0" borderId="11" xfId="0" applyFont="1" applyBorder="1" applyAlignment="1" applyProtection="1">
      <alignment horizontal="center"/>
      <protection/>
    </xf>
    <xf numFmtId="0" fontId="65" fillId="0" borderId="13" xfId="0" applyFont="1" applyBorder="1" applyAlignment="1" applyProtection="1">
      <alignment horizontal="center" wrapText="1"/>
      <protection/>
    </xf>
    <xf numFmtId="0" fontId="56" fillId="0" borderId="14" xfId="0" applyFont="1" applyBorder="1" applyAlignment="1" applyProtection="1">
      <alignment horizontal="right"/>
      <protection/>
    </xf>
    <xf numFmtId="0" fontId="56" fillId="0" borderId="15" xfId="0" applyFont="1" applyBorder="1" applyAlignment="1" applyProtection="1">
      <alignment/>
      <protection/>
    </xf>
    <xf numFmtId="0" fontId="63" fillId="0" borderId="16" xfId="0" applyFont="1" applyBorder="1" applyAlignment="1" applyProtection="1">
      <alignment/>
      <protection/>
    </xf>
    <xf numFmtId="2" fontId="63" fillId="0" borderId="17" xfId="0" applyNumberFormat="1" applyFont="1" applyBorder="1" applyAlignment="1" applyProtection="1">
      <alignment horizontal="center"/>
      <protection/>
    </xf>
    <xf numFmtId="0" fontId="63" fillId="0" borderId="18" xfId="0" applyFont="1" applyBorder="1" applyAlignment="1" applyProtection="1">
      <alignment horizontal="center"/>
      <protection/>
    </xf>
    <xf numFmtId="0" fontId="65" fillId="0" borderId="19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/>
      <protection/>
    </xf>
    <xf numFmtId="0" fontId="56" fillId="0" borderId="21" xfId="0" applyFont="1" applyBorder="1" applyAlignment="1" applyProtection="1">
      <alignment horizontal="right"/>
      <protection/>
    </xf>
    <xf numFmtId="0" fontId="56" fillId="0" borderId="22" xfId="0" applyFont="1" applyBorder="1" applyAlignment="1" applyProtection="1">
      <alignment/>
      <protection/>
    </xf>
    <xf numFmtId="0" fontId="56" fillId="0" borderId="23" xfId="0" applyFont="1" applyBorder="1" applyAlignment="1" applyProtection="1">
      <alignment/>
      <protection/>
    </xf>
    <xf numFmtId="0" fontId="63" fillId="0" borderId="17" xfId="0" applyFont="1" applyBorder="1" applyAlignment="1" applyProtection="1">
      <alignment horizontal="center"/>
      <protection/>
    </xf>
    <xf numFmtId="0" fontId="63" fillId="0" borderId="17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6" fillId="0" borderId="24" xfId="0" applyFont="1" applyBorder="1" applyAlignment="1" applyProtection="1">
      <alignment horizontal="right"/>
      <protection/>
    </xf>
    <xf numFmtId="1" fontId="66" fillId="0" borderId="0" xfId="0" applyNumberFormat="1" applyFont="1" applyBorder="1" applyAlignment="1" applyProtection="1">
      <alignment/>
      <protection/>
    </xf>
    <xf numFmtId="0" fontId="66" fillId="0" borderId="25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/>
      <protection/>
    </xf>
    <xf numFmtId="0" fontId="56" fillId="0" borderId="26" xfId="0" applyFont="1" applyBorder="1" applyAlignment="1" applyProtection="1">
      <alignment horizontal="right"/>
      <protection/>
    </xf>
    <xf numFmtId="0" fontId="56" fillId="0" borderId="27" xfId="0" applyFont="1" applyBorder="1" applyAlignment="1" applyProtection="1">
      <alignment/>
      <protection/>
    </xf>
    <xf numFmtId="0" fontId="62" fillId="12" borderId="0" xfId="0" applyFont="1" applyFill="1" applyAlignment="1" applyProtection="1">
      <alignment/>
      <protection/>
    </xf>
    <xf numFmtId="0" fontId="56" fillId="0" borderId="24" xfId="0" applyFont="1" applyBorder="1" applyAlignment="1" applyProtection="1">
      <alignment horizontal="right"/>
      <protection/>
    </xf>
    <xf numFmtId="0" fontId="56" fillId="0" borderId="25" xfId="0" applyFont="1" applyBorder="1" applyAlignment="1" applyProtection="1">
      <alignment/>
      <protection/>
    </xf>
    <xf numFmtId="0" fontId="56" fillId="0" borderId="28" xfId="0" applyFont="1" applyBorder="1" applyAlignment="1" applyProtection="1">
      <alignment horizontal="right"/>
      <protection/>
    </xf>
    <xf numFmtId="0" fontId="56" fillId="0" borderId="29" xfId="0" applyFont="1" applyBorder="1" applyAlignment="1" applyProtection="1">
      <alignment/>
      <protection/>
    </xf>
    <xf numFmtId="2" fontId="63" fillId="0" borderId="11" xfId="0" applyNumberFormat="1" applyFont="1" applyBorder="1" applyAlignment="1" applyProtection="1">
      <alignment horizontal="center"/>
      <protection/>
    </xf>
    <xf numFmtId="0" fontId="63" fillId="0" borderId="30" xfId="0" applyFont="1" applyBorder="1" applyAlignment="1" applyProtection="1">
      <alignment horizontal="center"/>
      <protection/>
    </xf>
    <xf numFmtId="0" fontId="63" fillId="12" borderId="0" xfId="0" applyFont="1" applyFill="1" applyBorder="1" applyAlignment="1" applyProtection="1">
      <alignment/>
      <protection/>
    </xf>
    <xf numFmtId="0" fontId="63" fillId="12" borderId="0" xfId="0" applyFont="1" applyFill="1" applyBorder="1" applyAlignment="1" applyProtection="1">
      <alignment horizontal="center"/>
      <protection/>
    </xf>
    <xf numFmtId="0" fontId="63" fillId="0" borderId="10" xfId="0" applyFont="1" applyBorder="1" applyAlignment="1" applyProtection="1">
      <alignment horizontal="center"/>
      <protection/>
    </xf>
    <xf numFmtId="0" fontId="63" fillId="0" borderId="20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/>
      <protection/>
    </xf>
    <xf numFmtId="0" fontId="63" fillId="34" borderId="17" xfId="0" applyFont="1" applyFill="1" applyBorder="1" applyAlignment="1" applyProtection="1">
      <alignment horizontal="center"/>
      <protection/>
    </xf>
    <xf numFmtId="0" fontId="63" fillId="0" borderId="13" xfId="0" applyFont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/>
      <protection/>
    </xf>
    <xf numFmtId="0" fontId="65" fillId="0" borderId="19" xfId="0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3" fillId="0" borderId="19" xfId="0" applyFont="1" applyFill="1" applyBorder="1" applyAlignment="1" applyProtection="1">
      <alignment/>
      <protection/>
    </xf>
    <xf numFmtId="2" fontId="63" fillId="0" borderId="10" xfId="0" applyNumberFormat="1" applyFont="1" applyBorder="1" applyAlignment="1" applyProtection="1">
      <alignment horizontal="center"/>
      <protection/>
    </xf>
    <xf numFmtId="2" fontId="63" fillId="0" borderId="20" xfId="0" applyNumberFormat="1" applyFont="1" applyFill="1" applyBorder="1" applyAlignment="1" applyProtection="1">
      <alignment horizontal="center"/>
      <protection/>
    </xf>
    <xf numFmtId="0" fontId="63" fillId="0" borderId="23" xfId="0" applyFont="1" applyFill="1" applyBorder="1" applyAlignment="1" applyProtection="1">
      <alignment horizontal="center"/>
      <protection/>
    </xf>
    <xf numFmtId="0" fontId="63" fillId="0" borderId="16" xfId="0" applyFont="1" applyFill="1" applyBorder="1" applyAlignment="1" applyProtection="1">
      <alignment/>
      <protection/>
    </xf>
    <xf numFmtId="2" fontId="63" fillId="0" borderId="0" xfId="0" applyNumberFormat="1" applyFont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/>
      <protection/>
    </xf>
    <xf numFmtId="0" fontId="63" fillId="0" borderId="12" xfId="0" applyFont="1" applyFill="1" applyBorder="1" applyAlignment="1" applyProtection="1">
      <alignment/>
      <protection/>
    </xf>
    <xf numFmtId="2" fontId="63" fillId="0" borderId="13" xfId="0" applyNumberFormat="1" applyFont="1" applyBorder="1" applyAlignment="1" applyProtection="1">
      <alignment horizontal="center"/>
      <protection/>
    </xf>
    <xf numFmtId="0" fontId="63" fillId="0" borderId="30" xfId="0" applyFont="1" applyFill="1" applyBorder="1" applyAlignment="1" applyProtection="1">
      <alignment horizontal="center"/>
      <protection/>
    </xf>
    <xf numFmtId="0" fontId="65" fillId="0" borderId="19" xfId="0" applyFont="1" applyFill="1" applyBorder="1" applyAlignment="1" applyProtection="1">
      <alignment/>
      <protection/>
    </xf>
    <xf numFmtId="2" fontId="63" fillId="0" borderId="20" xfId="0" applyNumberFormat="1" applyFont="1" applyBorder="1" applyAlignment="1" applyProtection="1">
      <alignment horizontal="center"/>
      <protection/>
    </xf>
    <xf numFmtId="2" fontId="63" fillId="0" borderId="16" xfId="0" applyNumberFormat="1" applyFont="1" applyFill="1" applyBorder="1" applyAlignment="1" applyProtection="1">
      <alignment horizontal="left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3" fillId="0" borderId="17" xfId="0" applyFont="1" applyFill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 wrapText="1"/>
      <protection/>
    </xf>
    <xf numFmtId="0" fontId="63" fillId="0" borderId="13" xfId="0" applyFont="1" applyBorder="1" applyAlignment="1" applyProtection="1">
      <alignment/>
      <protection/>
    </xf>
    <xf numFmtId="0" fontId="63" fillId="0" borderId="1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3" fillId="34" borderId="19" xfId="0" applyFont="1" applyFill="1" applyBorder="1" applyAlignment="1" applyProtection="1">
      <alignment horizontal="center"/>
      <protection/>
    </xf>
    <xf numFmtId="0" fontId="63" fillId="34" borderId="0" xfId="0" applyFont="1" applyFill="1" applyAlignment="1" applyProtection="1">
      <alignment/>
      <protection/>
    </xf>
    <xf numFmtId="0" fontId="68" fillId="12" borderId="0" xfId="0" applyFont="1" applyFill="1" applyAlignment="1" applyProtection="1">
      <alignment/>
      <protection/>
    </xf>
    <xf numFmtId="0" fontId="68" fillId="12" borderId="0" xfId="0" applyFont="1" applyFill="1" applyAlignment="1" applyProtection="1">
      <alignment horizontal="right"/>
      <protection/>
    </xf>
    <xf numFmtId="0" fontId="69" fillId="34" borderId="0" xfId="0" applyFont="1" applyFill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68" fillId="10" borderId="31" xfId="0" applyFont="1" applyFill="1" applyBorder="1" applyAlignment="1" applyProtection="1">
      <alignment/>
      <protection/>
    </xf>
    <xf numFmtId="0" fontId="0" fillId="10" borderId="32" xfId="0" applyFill="1" applyBorder="1" applyAlignment="1" applyProtection="1">
      <alignment/>
      <protection/>
    </xf>
    <xf numFmtId="0" fontId="0" fillId="10" borderId="33" xfId="0" applyFill="1" applyBorder="1" applyAlignment="1" applyProtection="1">
      <alignment/>
      <protection/>
    </xf>
    <xf numFmtId="0" fontId="7" fillId="10" borderId="34" xfId="0" applyFont="1" applyFill="1" applyBorder="1" applyAlignment="1" applyProtection="1">
      <alignment horizontal="left" vertical="center"/>
      <protection/>
    </xf>
    <xf numFmtId="0" fontId="0" fillId="10" borderId="35" xfId="0" applyFill="1" applyBorder="1" applyAlignment="1" applyProtection="1">
      <alignment/>
      <protection/>
    </xf>
    <xf numFmtId="0" fontId="0" fillId="10" borderId="34" xfId="0" applyFill="1" applyBorder="1" applyAlignment="1" applyProtection="1">
      <alignment/>
      <protection/>
    </xf>
    <xf numFmtId="0" fontId="0" fillId="10" borderId="36" xfId="0" applyFill="1" applyBorder="1" applyAlignment="1" applyProtection="1">
      <alignment/>
      <protection/>
    </xf>
    <xf numFmtId="0" fontId="0" fillId="10" borderId="37" xfId="0" applyFill="1" applyBorder="1" applyAlignment="1" applyProtection="1">
      <alignment/>
      <protection/>
    </xf>
    <xf numFmtId="0" fontId="0" fillId="10" borderId="38" xfId="0" applyFill="1" applyBorder="1" applyAlignment="1" applyProtection="1">
      <alignment/>
      <protection/>
    </xf>
    <xf numFmtId="0" fontId="65" fillId="0" borderId="19" xfId="0" applyFont="1" applyBorder="1" applyAlignment="1" applyProtection="1">
      <alignment horizontal="center"/>
      <protection/>
    </xf>
    <xf numFmtId="0" fontId="63" fillId="34" borderId="39" xfId="0" applyFont="1" applyFill="1" applyBorder="1" applyAlignment="1" applyProtection="1">
      <alignment horizontal="center"/>
      <protection/>
    </xf>
    <xf numFmtId="0" fontId="65" fillId="34" borderId="40" xfId="0" applyFont="1" applyFill="1" applyBorder="1" applyAlignment="1" applyProtection="1">
      <alignment horizontal="center"/>
      <protection/>
    </xf>
    <xf numFmtId="0" fontId="63" fillId="34" borderId="12" xfId="0" applyFont="1" applyFill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/>
      <protection/>
    </xf>
    <xf numFmtId="0" fontId="63" fillId="34" borderId="16" xfId="0" applyFont="1" applyFill="1" applyBorder="1" applyAlignment="1" applyProtection="1">
      <alignment horizontal="center"/>
      <protection/>
    </xf>
    <xf numFmtId="0" fontId="65" fillId="0" borderId="30" xfId="0" applyFont="1" applyBorder="1" applyAlignment="1" applyProtection="1">
      <alignment horizontal="center"/>
      <protection/>
    </xf>
    <xf numFmtId="0" fontId="56" fillId="12" borderId="0" xfId="0" applyFont="1" applyFill="1" applyBorder="1" applyAlignment="1" applyProtection="1">
      <alignment horizontal="right"/>
      <protection/>
    </xf>
    <xf numFmtId="0" fontId="63" fillId="0" borderId="19" xfId="0" applyFont="1" applyBorder="1" applyAlignment="1" applyProtection="1">
      <alignment/>
      <protection/>
    </xf>
    <xf numFmtId="2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2" fontId="71" fillId="0" borderId="0" xfId="0" applyNumberFormat="1" applyFont="1" applyBorder="1" applyAlignment="1" applyProtection="1">
      <alignment/>
      <protection/>
    </xf>
    <xf numFmtId="0" fontId="71" fillId="0" borderId="18" xfId="0" applyFont="1" applyBorder="1" applyAlignment="1" applyProtection="1">
      <alignment/>
      <protection/>
    </xf>
    <xf numFmtId="2" fontId="71" fillId="0" borderId="13" xfId="0" applyNumberFormat="1" applyFont="1" applyBorder="1" applyAlignment="1" applyProtection="1">
      <alignment/>
      <protection/>
    </xf>
    <xf numFmtId="0" fontId="71" fillId="0" borderId="3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56" fillId="0" borderId="18" xfId="0" applyFon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2" fontId="71" fillId="0" borderId="41" xfId="0" applyNumberFormat="1" applyFont="1" applyBorder="1" applyAlignment="1" applyProtection="1">
      <alignment/>
      <protection/>
    </xf>
    <xf numFmtId="0" fontId="71" fillId="0" borderId="42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6" fillId="0" borderId="43" xfId="0" applyFont="1" applyBorder="1" applyAlignment="1" applyProtection="1">
      <alignment/>
      <protection locked="0"/>
    </xf>
    <xf numFmtId="0" fontId="56" fillId="0" borderId="13" xfId="0" applyFont="1" applyBorder="1" applyAlignment="1" applyProtection="1">
      <alignment/>
      <protection locked="0"/>
    </xf>
    <xf numFmtId="2" fontId="56" fillId="0" borderId="20" xfId="0" applyNumberFormat="1" applyFont="1" applyBorder="1" applyAlignment="1" applyProtection="1">
      <alignment/>
      <protection locked="0"/>
    </xf>
    <xf numFmtId="2" fontId="56" fillId="0" borderId="0" xfId="0" applyNumberFormat="1" applyFont="1" applyBorder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2" fontId="56" fillId="0" borderId="44" xfId="0" applyNumberFormat="1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72" fillId="34" borderId="4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62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2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3" fillId="33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8" fillId="34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/>
    </xf>
    <xf numFmtId="2" fontId="7" fillId="0" borderId="45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62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7" fillId="0" borderId="43" xfId="0" applyNumberFormat="1" applyFont="1" applyBorder="1" applyAlignment="1" applyProtection="1">
      <alignment/>
      <protection locked="0"/>
    </xf>
    <xf numFmtId="2" fontId="7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 locked="0"/>
    </xf>
    <xf numFmtId="0" fontId="7" fillId="0" borderId="46" xfId="0" applyFont="1" applyBorder="1" applyAlignment="1" applyProtection="1">
      <alignment horizontal="right"/>
      <protection/>
    </xf>
    <xf numFmtId="0" fontId="7" fillId="0" borderId="47" xfId="0" applyFont="1" applyBorder="1" applyAlignment="1" applyProtection="1">
      <alignment horizontal="right"/>
      <protection/>
    </xf>
    <xf numFmtId="0" fontId="7" fillId="0" borderId="48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0" fontId="63" fillId="0" borderId="46" xfId="0" applyFont="1" applyBorder="1" applyAlignment="1">
      <alignment/>
    </xf>
    <xf numFmtId="0" fontId="0" fillId="0" borderId="49" xfId="0" applyBorder="1" applyAlignment="1">
      <alignment/>
    </xf>
    <xf numFmtId="0" fontId="62" fillId="0" borderId="50" xfId="0" applyFont="1" applyFill="1" applyBorder="1" applyAlignment="1">
      <alignment horizontal="right"/>
    </xf>
    <xf numFmtId="0" fontId="62" fillId="0" borderId="51" xfId="0" applyFont="1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 applyProtection="1">
      <alignment horizontal="right"/>
      <protection/>
    </xf>
    <xf numFmtId="0" fontId="7" fillId="0" borderId="54" xfId="0" applyFont="1" applyBorder="1" applyAlignment="1" applyProtection="1">
      <alignment/>
      <protection/>
    </xf>
    <xf numFmtId="0" fontId="62" fillId="0" borderId="46" xfId="0" applyFont="1" applyBorder="1" applyAlignment="1">
      <alignment/>
    </xf>
    <xf numFmtId="0" fontId="11" fillId="0" borderId="55" xfId="0" applyFont="1" applyBorder="1" applyAlignment="1" applyProtection="1">
      <alignment horizontal="right" vertical="center"/>
      <protection/>
    </xf>
    <xf numFmtId="0" fontId="11" fillId="0" borderId="56" xfId="0" applyFont="1" applyBorder="1" applyAlignment="1" applyProtection="1">
      <alignment vertical="center"/>
      <protection/>
    </xf>
    <xf numFmtId="0" fontId="7" fillId="0" borderId="49" xfId="0" applyFont="1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/>
      <protection/>
    </xf>
    <xf numFmtId="0" fontId="0" fillId="0" borderId="51" xfId="0" applyBorder="1" applyAlignment="1">
      <alignment/>
    </xf>
    <xf numFmtId="0" fontId="7" fillId="0" borderId="43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62" fillId="0" borderId="20" xfId="0" applyFont="1" applyBorder="1" applyAlignment="1">
      <alignment/>
    </xf>
    <xf numFmtId="0" fontId="7" fillId="0" borderId="45" xfId="0" applyFont="1" applyBorder="1" applyAlignment="1" applyProtection="1">
      <alignment horizontal="right"/>
      <protection/>
    </xf>
    <xf numFmtId="0" fontId="7" fillId="0" borderId="60" xfId="0" applyFont="1" applyBorder="1" applyAlignment="1" applyProtection="1">
      <alignment horizontal="right"/>
      <protection/>
    </xf>
    <xf numFmtId="0" fontId="6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2" xfId="0" applyBorder="1" applyAlignment="1">
      <alignment horizontal="right"/>
    </xf>
    <xf numFmtId="0" fontId="68" fillId="34" borderId="49" xfId="0" applyFont="1" applyFill="1" applyBorder="1" applyAlignment="1">
      <alignment vertical="center"/>
    </xf>
    <xf numFmtId="0" fontId="0" fillId="0" borderId="4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62" fillId="0" borderId="0" xfId="0" applyFont="1" applyBorder="1" applyAlignment="1">
      <alignment/>
    </xf>
    <xf numFmtId="0" fontId="0" fillId="0" borderId="52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74" fillId="0" borderId="46" xfId="0" applyFont="1" applyFill="1" applyBorder="1" applyAlignment="1" applyProtection="1">
      <alignment/>
      <protection locked="0"/>
    </xf>
    <xf numFmtId="0" fontId="0" fillId="12" borderId="62" xfId="0" applyFill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 locked="0"/>
    </xf>
    <xf numFmtId="0" fontId="0" fillId="0" borderId="46" xfId="0" applyBorder="1" applyAlignment="1" applyProtection="1">
      <alignment horizontal="right"/>
      <protection locked="0"/>
    </xf>
    <xf numFmtId="0" fontId="7" fillId="0" borderId="46" xfId="0" applyFont="1" applyBorder="1" applyAlignment="1" applyProtection="1">
      <alignment horizontal="right"/>
      <protection locked="0"/>
    </xf>
    <xf numFmtId="0" fontId="62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75" fillId="0" borderId="0" xfId="0" applyFont="1" applyAlignment="1" applyProtection="1">
      <alignment/>
      <protection locked="0"/>
    </xf>
    <xf numFmtId="0" fontId="75" fillId="0" borderId="0" xfId="0" applyFont="1" applyFill="1" applyAlignment="1" applyProtection="1">
      <alignment/>
      <protection locked="0"/>
    </xf>
    <xf numFmtId="0" fontId="75" fillId="0" borderId="0" xfId="0" applyFont="1" applyBorder="1" applyAlignment="1">
      <alignment/>
    </xf>
    <xf numFmtId="0" fontId="42" fillId="0" borderId="0" xfId="0" applyFont="1" applyBorder="1" applyAlignment="1" applyProtection="1">
      <alignment horizontal="right"/>
      <protection/>
    </xf>
    <xf numFmtId="0" fontId="75" fillId="0" borderId="0" xfId="0" applyFont="1" applyFill="1" applyBorder="1" applyAlignment="1">
      <alignment/>
    </xf>
    <xf numFmtId="0" fontId="42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75" fillId="0" borderId="0" xfId="0" applyFont="1" applyAlignment="1">
      <alignment horizontal="left" wrapText="1"/>
    </xf>
    <xf numFmtId="0" fontId="75" fillId="0" borderId="0" xfId="0" applyFont="1" applyAlignment="1">
      <alignment wrapText="1"/>
    </xf>
    <xf numFmtId="0" fontId="75" fillId="0" borderId="0" xfId="0" applyFont="1" applyAlignment="1" applyProtection="1">
      <alignment wrapText="1"/>
      <protection locked="0"/>
    </xf>
    <xf numFmtId="0" fontId="75" fillId="0" borderId="0" xfId="0" applyFont="1" applyBorder="1" applyAlignment="1">
      <alignment wrapText="1"/>
    </xf>
    <xf numFmtId="0" fontId="75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 horizontal="left" wrapText="1"/>
    </xf>
    <xf numFmtId="0" fontId="7" fillId="0" borderId="55" xfId="0" applyFont="1" applyBorder="1" applyAlignment="1" applyProtection="1">
      <alignment horizontal="right"/>
      <protection/>
    </xf>
    <xf numFmtId="0" fontId="7" fillId="0" borderId="56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/>
      <protection locked="0"/>
    </xf>
    <xf numFmtId="0" fontId="7" fillId="0" borderId="57" xfId="0" applyFont="1" applyBorder="1" applyAlignment="1" applyProtection="1">
      <alignment/>
      <protection/>
    </xf>
    <xf numFmtId="175" fontId="63" fillId="0" borderId="12" xfId="0" applyNumberFormat="1" applyFont="1" applyBorder="1" applyAlignment="1" applyProtection="1">
      <alignment horizontal="center"/>
      <protection/>
    </xf>
    <xf numFmtId="175" fontId="63" fillId="0" borderId="30" xfId="0" applyNumberFormat="1" applyFont="1" applyBorder="1" applyAlignment="1" applyProtection="1">
      <alignment horizontal="center"/>
      <protection/>
    </xf>
    <xf numFmtId="175" fontId="63" fillId="0" borderId="16" xfId="0" applyNumberFormat="1" applyFont="1" applyBorder="1" applyAlignment="1" applyProtection="1">
      <alignment horizontal="center"/>
      <protection/>
    </xf>
    <xf numFmtId="175" fontId="63" fillId="0" borderId="18" xfId="0" applyNumberFormat="1" applyFont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 horizontal="right"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63" fillId="34" borderId="16" xfId="0" applyFont="1" applyFill="1" applyBorder="1" applyAlignment="1" applyProtection="1">
      <alignment horizontal="center"/>
      <protection/>
    </xf>
    <xf numFmtId="0" fontId="63" fillId="34" borderId="18" xfId="0" applyFont="1" applyFill="1" applyBorder="1" applyAlignment="1" applyProtection="1">
      <alignment horizontal="center"/>
      <protection/>
    </xf>
    <xf numFmtId="0" fontId="56" fillId="0" borderId="19" xfId="0" applyFont="1" applyBorder="1" applyAlignment="1" applyProtection="1">
      <alignment horizontal="right"/>
      <protection/>
    </xf>
    <xf numFmtId="0" fontId="56" fillId="0" borderId="20" xfId="0" applyFont="1" applyBorder="1" applyAlignment="1" applyProtection="1">
      <alignment horizontal="right"/>
      <protection/>
    </xf>
    <xf numFmtId="0" fontId="71" fillId="0" borderId="16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/>
      <protection/>
    </xf>
    <xf numFmtId="0" fontId="56" fillId="0" borderId="16" xfId="0" applyFont="1" applyBorder="1" applyAlignment="1" applyProtection="1">
      <alignment horizontal="right"/>
      <protection/>
    </xf>
    <xf numFmtId="0" fontId="56" fillId="0" borderId="0" xfId="0" applyFont="1" applyBorder="1" applyAlignment="1" applyProtection="1">
      <alignment horizontal="right"/>
      <protection/>
    </xf>
    <xf numFmtId="0" fontId="65" fillId="34" borderId="10" xfId="0" applyFont="1" applyFill="1" applyBorder="1" applyAlignment="1" applyProtection="1">
      <alignment horizontal="center" wrapText="1"/>
      <protection/>
    </xf>
    <xf numFmtId="0" fontId="65" fillId="34" borderId="11" xfId="0" applyFont="1" applyFill="1" applyBorder="1" applyAlignment="1" applyProtection="1">
      <alignment horizontal="center" wrapText="1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0" fontId="65" fillId="0" borderId="20" xfId="0" applyFont="1" applyBorder="1" applyAlignment="1" applyProtection="1">
      <alignment horizontal="center"/>
      <protection/>
    </xf>
    <xf numFmtId="0" fontId="65" fillId="0" borderId="23" xfId="0" applyFont="1" applyBorder="1" applyAlignment="1" applyProtection="1">
      <alignment horizontal="center"/>
      <protection/>
    </xf>
    <xf numFmtId="0" fontId="71" fillId="0" borderId="12" xfId="0" applyFont="1" applyBorder="1" applyAlignment="1" applyProtection="1">
      <alignment horizontal="right"/>
      <protection/>
    </xf>
    <xf numFmtId="0" fontId="71" fillId="0" borderId="13" xfId="0" applyFont="1" applyBorder="1" applyAlignment="1" applyProtection="1">
      <alignment horizontal="right"/>
      <protection/>
    </xf>
    <xf numFmtId="0" fontId="70" fillId="0" borderId="13" xfId="0" applyFont="1" applyBorder="1" applyAlignment="1" applyProtection="1">
      <alignment horizontal="right"/>
      <protection/>
    </xf>
    <xf numFmtId="0" fontId="65" fillId="34" borderId="19" xfId="0" applyFont="1" applyFill="1" applyBorder="1" applyAlignment="1" applyProtection="1">
      <alignment horizontal="center" vertical="center" wrapText="1"/>
      <protection/>
    </xf>
    <xf numFmtId="0" fontId="65" fillId="34" borderId="23" xfId="0" applyFont="1" applyFill="1" applyBorder="1" applyAlignment="1" applyProtection="1">
      <alignment horizontal="center" vertical="center" wrapText="1"/>
      <protection/>
    </xf>
    <xf numFmtId="0" fontId="65" fillId="34" borderId="12" xfId="0" applyFont="1" applyFill="1" applyBorder="1" applyAlignment="1" applyProtection="1">
      <alignment horizontal="center" vertical="center" wrapText="1"/>
      <protection/>
    </xf>
    <xf numFmtId="0" fontId="65" fillId="34" borderId="30" xfId="0" applyFont="1" applyFill="1" applyBorder="1" applyAlignment="1" applyProtection="1">
      <alignment horizontal="center" vertical="center" wrapText="1"/>
      <protection/>
    </xf>
    <xf numFmtId="0" fontId="65" fillId="34" borderId="10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3" fillId="34" borderId="12" xfId="0" applyFont="1" applyFill="1" applyBorder="1" applyAlignment="1" applyProtection="1">
      <alignment horizontal="center"/>
      <protection/>
    </xf>
    <xf numFmtId="0" fontId="63" fillId="34" borderId="30" xfId="0" applyFont="1" applyFill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17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/>
      <protection/>
    </xf>
    <xf numFmtId="2" fontId="63" fillId="34" borderId="39" xfId="0" applyNumberFormat="1" applyFont="1" applyFill="1" applyBorder="1" applyAlignment="1" applyProtection="1">
      <alignment horizontal="center"/>
      <protection/>
    </xf>
    <xf numFmtId="2" fontId="63" fillId="34" borderId="42" xfId="0" applyNumberFormat="1" applyFont="1" applyFill="1" applyBorder="1" applyAlignment="1" applyProtection="1">
      <alignment horizontal="center"/>
      <protection/>
    </xf>
    <xf numFmtId="175" fontId="63" fillId="0" borderId="19" xfId="0" applyNumberFormat="1" applyFont="1" applyBorder="1" applyAlignment="1" applyProtection="1">
      <alignment horizontal="center"/>
      <protection/>
    </xf>
    <xf numFmtId="175" fontId="63" fillId="0" borderId="23" xfId="0" applyNumberFormat="1" applyFont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right"/>
      <protection/>
    </xf>
    <xf numFmtId="0" fontId="65" fillId="0" borderId="13" xfId="0" applyFont="1" applyBorder="1" applyAlignment="1" applyProtection="1">
      <alignment horizontal="center"/>
      <protection/>
    </xf>
    <xf numFmtId="0" fontId="65" fillId="0" borderId="30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18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right"/>
      <protection locked="0"/>
    </xf>
    <xf numFmtId="0" fontId="62" fillId="0" borderId="46" xfId="0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62" fillId="0" borderId="49" xfId="0" applyFont="1" applyBorder="1" applyAlignment="1" applyProtection="1">
      <alignment horizontal="center"/>
      <protection locked="0"/>
    </xf>
    <xf numFmtId="0" fontId="65" fillId="0" borderId="19" xfId="0" applyFont="1" applyBorder="1" applyAlignment="1" applyProtection="1">
      <alignment horizontal="center" wrapText="1"/>
      <protection/>
    </xf>
    <xf numFmtId="0" fontId="65" fillId="0" borderId="23" xfId="0" applyFont="1" applyBorder="1" applyAlignment="1" applyProtection="1">
      <alignment horizontal="center" wrapText="1"/>
      <protection/>
    </xf>
    <xf numFmtId="0" fontId="65" fillId="34" borderId="13" xfId="0" applyFont="1" applyFill="1" applyBorder="1" applyAlignment="1" applyProtection="1">
      <alignment horizontal="center"/>
      <protection/>
    </xf>
    <xf numFmtId="0" fontId="71" fillId="0" borderId="39" xfId="0" applyFont="1" applyFill="1" applyBorder="1" applyAlignment="1" applyProtection="1">
      <alignment horizontal="right"/>
      <protection/>
    </xf>
    <xf numFmtId="0" fontId="71" fillId="0" borderId="41" xfId="0" applyFont="1" applyFill="1" applyBorder="1" applyAlignment="1" applyProtection="1">
      <alignment horizontal="right"/>
      <protection/>
    </xf>
    <xf numFmtId="0" fontId="62" fillId="34" borderId="0" xfId="0" applyFont="1" applyFill="1" applyBorder="1" applyAlignment="1">
      <alignment horizontal="center" vertical="center" wrapText="1"/>
    </xf>
    <xf numFmtId="0" fontId="62" fillId="34" borderId="49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0" fontId="62" fillId="34" borderId="6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62" fillId="34" borderId="64" xfId="0" applyFont="1" applyFill="1" applyBorder="1" applyAlignment="1">
      <alignment horizontal="center" vertical="center" wrapText="1"/>
    </xf>
    <xf numFmtId="0" fontId="62" fillId="34" borderId="61" xfId="0" applyFont="1" applyFill="1" applyBorder="1" applyAlignment="1">
      <alignment horizontal="center" vertical="center" wrapText="1"/>
    </xf>
    <xf numFmtId="0" fontId="62" fillId="34" borderId="65" xfId="0" applyFont="1" applyFill="1" applyBorder="1" applyAlignment="1">
      <alignment horizontal="center" vertical="center" wrapText="1"/>
    </xf>
    <xf numFmtId="0" fontId="62" fillId="34" borderId="66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66" fillId="0" borderId="0" xfId="0" applyFont="1" applyAlignment="1">
      <alignment/>
    </xf>
    <xf numFmtId="1" fontId="66" fillId="0" borderId="41" xfId="0" applyNumberFormat="1" applyFont="1" applyBorder="1" applyAlignment="1" applyProtection="1">
      <alignment/>
      <protection/>
    </xf>
    <xf numFmtId="3" fontId="66" fillId="0" borderId="0" xfId="0" applyNumberFormat="1" applyFont="1" applyBorder="1" applyAlignment="1" applyProtection="1">
      <alignment/>
      <protection/>
    </xf>
    <xf numFmtId="3" fontId="66" fillId="0" borderId="60" xfId="0" applyNumberFormat="1" applyFont="1" applyBorder="1" applyAlignment="1" applyProtection="1">
      <alignment/>
      <protection/>
    </xf>
    <xf numFmtId="3" fontId="66" fillId="0" borderId="52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1" fontId="66" fillId="0" borderId="13" xfId="0" applyNumberFormat="1" applyFont="1" applyBorder="1" applyAlignment="1" applyProtection="1">
      <alignment/>
      <protection/>
    </xf>
    <xf numFmtId="1" fontId="66" fillId="0" borderId="41" xfId="0" applyNumberFormat="1" applyFont="1" applyBorder="1" applyAlignment="1" applyProtection="1">
      <alignment vertical="center"/>
      <protection/>
    </xf>
    <xf numFmtId="0" fontId="66" fillId="0" borderId="52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37</xdr:row>
      <xdr:rowOff>19050</xdr:rowOff>
    </xdr:from>
    <xdr:to>
      <xdr:col>15</xdr:col>
      <xdr:colOff>657225</xdr:colOff>
      <xdr:row>82</xdr:row>
      <xdr:rowOff>123825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762625" y="7258050"/>
          <a:ext cx="7067550" cy="8677275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SEQUÊNCIA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UTILIZAÇÃO: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 A planilha se encontra zerada, primeiramente devemos salvá-la com um nome específico para a contribuição que se deseja conhecer. Por exemplo, pode-se utilizar o nome do requerente.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 Identificar todas as diferentes contribuições ao sistema de tratamento, com seu número de contribuintes (N) e a Percapita das contribuições (C). Máximo de até quatro contribuições diferentes.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 Entrar com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estes valores na planilha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cada tipo de utilização, vide Tabela 1.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 A planilha irá mostrar os resultados da vazão diária para cada contribuição. Com esse resultado, vá para a Tabela 2 e determine o valor de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a Fossa Séptica. O valor do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o Filtro Anaeróbio deverá ser o imediatamente abaixo deste. O valor do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Lf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esta contribuição deverá ser determinado conforme Tabela 1.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5- Após preencher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todas as contribuições, a planilha irá mostrar os volumes úteis mínimos para a Fossa Séptica e o Filtro Anaeróbio.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6- Defina conforme a forma geométrica escolhida (se cilíndrica ou prismática) apenas as dimensões do sistema adotado, tanto para a Fossa Séptica quanto para o Filtro Anaeróbio.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 Adote a Taxa Máxima de Aplicação Diária do solo no local onde será instalado o Sumidouro ou Vala de Infiltração. A Tabela para Taxa de Infiltração no Solo da NBR 13969/97 com a correlação entre a Taxa de Percolação poderá ser consultada acima. Importante frizar aqui que a responsabilidade pela escolha desta característica do solo para fins de dimensionamento das unidades de infiltração é de única responsabilidade do projetista do sistema.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8- Após adotar a 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axa Máxima de Aplicação Diária , a planilha irá mostrar a Área Molhada Mínima para o dimensionamento das unidades de infiltração no solo. Escolha a forma geométrica (se cilíndrica ou prismática) e informe as dimensões adotadas, calculando assim a Área Molhada Total.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9- A Memória de Cálculo irá sendo montada conforme a inserção dos dados, e deverá ser revisada com a exclusão das linhas que não possuam informações, como por exemplo, as contribuições que não foram preenchidas e o formato geométrico que não foi adotado.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10-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Após a revisão da Memória de Cálculo, selecionar a área correspondente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copiar e colar na Planta de Saneamento. Pronto, o dimensionamento do sistema proposto está feito!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OBSERVAÇÕES: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 o objetivo de definir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dimensões mínimas do sistema de tratamento a ser implantado, a periodicidade de limpeza adotada inicialmente é a ANUAL, com K = 57. Pode-se optar pela digitação manual de outra periodicidade, conforme Tabela 3.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a determinação do volume mínimo do filtro, pode-se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utilizar o valor de T como sendo a próxima faixa de contribuição da que foi usada para fossa, conforme faixa de temperatura definida na NBR 13969/97.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esgotos contendo sabões nas proporções normalmente utilizadas, de 20 a 25mg/l, não prejudicam o sistema. No entanto sob nenhum propósito deverá ser lançado nos vasos sanitários, pias ou tanques, soluções de soda cáustica, que além da interferência em sua eficiência, provocará a colmatação dos sólidos argilosos.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180975</xdr:colOff>
      <xdr:row>89</xdr:row>
      <xdr:rowOff>114300</xdr:rowOff>
    </xdr:from>
    <xdr:ext cx="7067550" cy="2562225"/>
    <xdr:sp>
      <xdr:nvSpPr>
        <xdr:cNvPr id="3" name="CaixaDeTexto 2"/>
        <xdr:cNvSpPr txBox="1">
          <a:spLocks noChangeArrowheads="1"/>
        </xdr:cNvSpPr>
      </xdr:nvSpPr>
      <xdr:spPr>
        <a:xfrm rot="11661511" flipH="1" flipV="1">
          <a:off x="5924550" y="17259300"/>
          <a:ext cx="7067550" cy="2562225"/>
        </a:xfrm>
        <a:prstGeom prst="rect">
          <a:avLst/>
        </a:prstGeom>
        <a:solidFill>
          <a:srgbClr val="FFC000"/>
        </a:solidFill>
        <a:ln w="9525" cmpd="tri">
          <a:solidFill>
            <a:srgbClr val="4A452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DECLARATÓRIAS: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"O Sistema de Tratamento dos Esgotos deve permanecer aberto até a vistoria da SEMOP para a emissão do Boletim de Constatação.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liberação 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Habite-se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está condicionada a execução e localização do sistema de saneamento conforme o Projeto Aprovado."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"As instalações Hidrossanitárias deverão ser executadas  conforme as normas técnicas vigentes."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 Fossa Séptica e o Filtro Anaeróbio devem ser esgotados conforme intervalo de limpeza adotado, mantendo sempre 10% do volume do lodo no fundo das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unidades."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0</xdr:rowOff>
    </xdr:from>
    <xdr:to>
      <xdr:col>16</xdr:col>
      <xdr:colOff>361950</xdr:colOff>
      <xdr:row>50</xdr:row>
      <xdr:rowOff>38100</xdr:rowOff>
    </xdr:to>
    <xdr:grpSp>
      <xdr:nvGrpSpPr>
        <xdr:cNvPr id="1" name="Grupo 3"/>
        <xdr:cNvGrpSpPr>
          <a:grpSpLocks/>
        </xdr:cNvGrpSpPr>
      </xdr:nvGrpSpPr>
      <xdr:grpSpPr>
        <a:xfrm>
          <a:off x="6124575" y="0"/>
          <a:ext cx="5762625" cy="10963275"/>
          <a:chOff x="5628733" y="60287"/>
          <a:chExt cx="4089489" cy="5367602"/>
        </a:xfrm>
        <a:solidFill>
          <a:srgbClr val="FFFFFF"/>
        </a:solidFill>
      </xdr:grpSpPr>
      <xdr:pic>
        <xdr:nvPicPr>
          <xdr:cNvPr id="2" name="Imagem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8733" y="2475708"/>
            <a:ext cx="4089489" cy="2952181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57359" y="60287"/>
            <a:ext cx="3962715" cy="2444943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showGridLines="0" tabSelected="1" zoomScale="90" zoomScaleNormal="90" workbookViewId="0" topLeftCell="A97">
      <selection activeCell="E125" sqref="E125"/>
    </sheetView>
  </sheetViews>
  <sheetFormatPr defaultColWidth="9.140625" defaultRowHeight="15" customHeight="1"/>
  <cols>
    <col min="1" max="1" width="9.140625" style="1" customWidth="1"/>
    <col min="2" max="2" width="10.00390625" style="1" bestFit="1" customWidth="1"/>
    <col min="3" max="3" width="11.00390625" style="1" customWidth="1"/>
    <col min="4" max="4" width="3.8515625" style="1" customWidth="1"/>
    <col min="5" max="5" width="15.57421875" style="1" customWidth="1"/>
    <col min="6" max="6" width="11.421875" style="1" customWidth="1"/>
    <col min="7" max="7" width="11.140625" style="1" customWidth="1"/>
    <col min="8" max="8" width="9.7109375" style="1" customWidth="1"/>
    <col min="9" max="9" width="4.28125" style="74" customWidth="1"/>
    <col min="10" max="10" width="16.421875" style="3" customWidth="1"/>
    <col min="11" max="11" width="8.28125" style="3" customWidth="1"/>
    <col min="12" max="12" width="8.421875" style="3" customWidth="1"/>
    <col min="13" max="13" width="3.7109375" style="75" customWidth="1"/>
    <col min="14" max="14" width="46.28125" style="3" customWidth="1"/>
    <col min="15" max="17" width="13.28125" style="3" customWidth="1"/>
    <col min="18" max="18" width="13.28125" style="75" customWidth="1"/>
    <col min="19" max="19" width="7.7109375" style="1" customWidth="1"/>
    <col min="20" max="16384" width="9.140625" style="1" customWidth="1"/>
  </cols>
  <sheetData>
    <row r="1" spans="1:19" ht="24" customHeight="1">
      <c r="A1" s="4"/>
      <c r="B1" s="5"/>
      <c r="C1" s="5" t="s">
        <v>199</v>
      </c>
      <c r="D1" s="7"/>
      <c r="E1" s="140" t="s">
        <v>165</v>
      </c>
      <c r="F1" s="6"/>
      <c r="G1" s="6"/>
      <c r="H1" s="6"/>
      <c r="I1" s="7"/>
      <c r="J1" s="241" t="s">
        <v>12</v>
      </c>
      <c r="K1" s="241"/>
      <c r="L1" s="241"/>
      <c r="M1" s="8"/>
      <c r="N1" s="241" t="s">
        <v>39</v>
      </c>
      <c r="O1" s="241"/>
      <c r="P1" s="241"/>
      <c r="Q1" s="241"/>
      <c r="R1" s="9"/>
      <c r="S1" s="7"/>
    </row>
    <row r="2" spans="1:19" ht="21" customHeight="1">
      <c r="A2" s="4"/>
      <c r="B2" s="5"/>
      <c r="C2" s="5" t="s">
        <v>164</v>
      </c>
      <c r="D2" s="10"/>
      <c r="E2" s="140" t="s">
        <v>166</v>
      </c>
      <c r="F2" s="6"/>
      <c r="G2" s="6"/>
      <c r="H2" s="6"/>
      <c r="I2" s="7"/>
      <c r="J2" s="242"/>
      <c r="K2" s="243"/>
      <c r="L2" s="243"/>
      <c r="M2" s="8"/>
      <c r="N2" s="91" t="s">
        <v>40</v>
      </c>
      <c r="O2" s="11" t="s">
        <v>41</v>
      </c>
      <c r="P2" s="277" t="s">
        <v>44</v>
      </c>
      <c r="Q2" s="278"/>
      <c r="R2" s="9"/>
      <c r="S2" s="7"/>
    </row>
    <row r="3" spans="1:19" ht="15" customHeight="1">
      <c r="A3" s="7"/>
      <c r="B3" s="7"/>
      <c r="C3" s="7"/>
      <c r="D3" s="10"/>
      <c r="E3" s="10"/>
      <c r="F3" s="10"/>
      <c r="G3" s="10"/>
      <c r="H3" s="10"/>
      <c r="I3" s="7"/>
      <c r="J3" s="11" t="s">
        <v>113</v>
      </c>
      <c r="K3" s="244" t="s">
        <v>15</v>
      </c>
      <c r="L3" s="245"/>
      <c r="M3" s="8"/>
      <c r="N3" s="15"/>
      <c r="O3" s="16"/>
      <c r="P3" s="17" t="s">
        <v>42</v>
      </c>
      <c r="Q3" s="97" t="s">
        <v>43</v>
      </c>
      <c r="R3" s="8"/>
      <c r="S3" s="7"/>
    </row>
    <row r="4" spans="1:19" ht="15" customHeight="1" thickBot="1">
      <c r="A4" s="1" t="s">
        <v>82</v>
      </c>
      <c r="D4" s="12"/>
      <c r="E4" s="13" t="s">
        <v>55</v>
      </c>
      <c r="I4" s="7"/>
      <c r="J4" s="14" t="s">
        <v>114</v>
      </c>
      <c r="K4" s="97" t="s">
        <v>13</v>
      </c>
      <c r="L4" s="97" t="s">
        <v>14</v>
      </c>
      <c r="M4" s="8"/>
      <c r="N4" s="23" t="s">
        <v>20</v>
      </c>
      <c r="O4" s="24"/>
      <c r="P4" s="25"/>
      <c r="Q4" s="24"/>
      <c r="R4" s="8"/>
      <c r="S4" s="7"/>
    </row>
    <row r="5" spans="1:19" ht="15" customHeight="1">
      <c r="A5" s="18" t="s">
        <v>0</v>
      </c>
      <c r="B5" s="113">
        <v>8</v>
      </c>
      <c r="C5" s="19" t="s">
        <v>156</v>
      </c>
      <c r="D5" s="10"/>
      <c r="E5" s="248" t="s">
        <v>160</v>
      </c>
      <c r="F5" s="248"/>
      <c r="G5" s="100">
        <f>1000+B5*(B6*B8+H36*B10)+B13*(B14*B16+H36*B18)+B21*(B22*B24+H36*B26)+B29*(B30*B32+H36*B34)</f>
        <v>2736</v>
      </c>
      <c r="H5" s="101" t="s">
        <v>4</v>
      </c>
      <c r="I5" s="7"/>
      <c r="J5" s="99" t="s">
        <v>11</v>
      </c>
      <c r="K5" s="57">
        <v>1</v>
      </c>
      <c r="L5" s="95">
        <v>24</v>
      </c>
      <c r="M5" s="8"/>
      <c r="N5" s="20" t="s">
        <v>22</v>
      </c>
      <c r="O5" s="30"/>
      <c r="P5" s="31"/>
      <c r="Q5" s="30"/>
      <c r="R5" s="8"/>
      <c r="S5" s="7"/>
    </row>
    <row r="6" spans="1:19" ht="15" customHeight="1">
      <c r="A6" s="26" t="s">
        <v>1</v>
      </c>
      <c r="B6" s="114">
        <v>160</v>
      </c>
      <c r="C6" s="27" t="s">
        <v>16</v>
      </c>
      <c r="D6" s="10"/>
      <c r="E6" s="233" t="s">
        <v>146</v>
      </c>
      <c r="F6" s="234"/>
      <c r="G6" s="115">
        <v>2</v>
      </c>
      <c r="H6" s="28" t="s">
        <v>17</v>
      </c>
      <c r="I6" s="7"/>
      <c r="J6" s="20" t="s">
        <v>5</v>
      </c>
      <c r="K6" s="29">
        <v>0.92</v>
      </c>
      <c r="L6" s="22">
        <v>22</v>
      </c>
      <c r="M6" s="8"/>
      <c r="N6" s="20" t="s">
        <v>36</v>
      </c>
      <c r="O6" s="29" t="s">
        <v>25</v>
      </c>
      <c r="P6" s="35">
        <v>160</v>
      </c>
      <c r="Q6" s="29">
        <v>1</v>
      </c>
      <c r="R6" s="8"/>
      <c r="S6" s="7"/>
    </row>
    <row r="7" spans="1:19" ht="15" customHeight="1">
      <c r="A7" s="32" t="s">
        <v>53</v>
      </c>
      <c r="B7" s="33">
        <f>B5*B6</f>
        <v>1280</v>
      </c>
      <c r="C7" s="34" t="s">
        <v>54</v>
      </c>
      <c r="D7" s="10"/>
      <c r="E7" s="237" t="s">
        <v>145</v>
      </c>
      <c r="F7" s="238"/>
      <c r="G7" s="116">
        <v>1.2</v>
      </c>
      <c r="H7" s="49" t="s">
        <v>17</v>
      </c>
      <c r="I7" s="7"/>
      <c r="J7" s="20" t="s">
        <v>6</v>
      </c>
      <c r="K7" s="29">
        <v>0.83</v>
      </c>
      <c r="L7" s="22">
        <v>20</v>
      </c>
      <c r="M7" s="8"/>
      <c r="N7" s="20" t="s">
        <v>37</v>
      </c>
      <c r="O7" s="29" t="s">
        <v>25</v>
      </c>
      <c r="P7" s="35">
        <v>130</v>
      </c>
      <c r="Q7" s="29">
        <v>1</v>
      </c>
      <c r="R7" s="8"/>
      <c r="S7" s="7"/>
    </row>
    <row r="8" spans="1:19" ht="15" customHeight="1">
      <c r="A8" s="36" t="s">
        <v>18</v>
      </c>
      <c r="B8" s="117">
        <v>1</v>
      </c>
      <c r="C8" s="37" t="s">
        <v>57</v>
      </c>
      <c r="D8" s="7"/>
      <c r="E8" s="235" t="s">
        <v>158</v>
      </c>
      <c r="F8" s="236"/>
      <c r="G8" s="102">
        <f>3.14*G6*G6/4*G7*1000</f>
        <v>3768</v>
      </c>
      <c r="H8" s="103" t="s">
        <v>4</v>
      </c>
      <c r="I8" s="38" t="str">
        <f>IF(G5&lt;=G8,"OK","ERR")</f>
        <v>OK</v>
      </c>
      <c r="J8" s="20" t="s">
        <v>7</v>
      </c>
      <c r="K8" s="29">
        <v>0.75</v>
      </c>
      <c r="L8" s="22">
        <v>18</v>
      </c>
      <c r="M8" s="8"/>
      <c r="N8" s="20" t="s">
        <v>38</v>
      </c>
      <c r="O8" s="29" t="s">
        <v>25</v>
      </c>
      <c r="P8" s="35">
        <v>100</v>
      </c>
      <c r="Q8" s="29">
        <v>1</v>
      </c>
      <c r="R8" s="8"/>
      <c r="S8" s="7"/>
    </row>
    <row r="9" spans="1:19" ht="15" customHeight="1">
      <c r="A9" s="39" t="s">
        <v>19</v>
      </c>
      <c r="B9" s="118">
        <v>0.92</v>
      </c>
      <c r="C9" s="40" t="s">
        <v>57</v>
      </c>
      <c r="D9" s="7"/>
      <c r="E9" s="233" t="s">
        <v>108</v>
      </c>
      <c r="F9" s="234"/>
      <c r="G9" s="115">
        <v>2</v>
      </c>
      <c r="H9" s="28" t="s">
        <v>17</v>
      </c>
      <c r="I9" s="38"/>
      <c r="J9" s="20" t="s">
        <v>8</v>
      </c>
      <c r="K9" s="29">
        <v>0.67</v>
      </c>
      <c r="L9" s="22">
        <v>16</v>
      </c>
      <c r="M9" s="8"/>
      <c r="N9" s="20"/>
      <c r="O9" s="29"/>
      <c r="P9" s="35"/>
      <c r="Q9" s="29"/>
      <c r="R9" s="8"/>
      <c r="S9" s="7"/>
    </row>
    <row r="10" spans="1:19" ht="15" customHeight="1" thickBot="1">
      <c r="A10" s="41" t="s">
        <v>2</v>
      </c>
      <c r="B10" s="119">
        <v>1</v>
      </c>
      <c r="C10" s="42" t="s">
        <v>58</v>
      </c>
      <c r="D10" s="7"/>
      <c r="E10" s="237" t="s">
        <v>109</v>
      </c>
      <c r="F10" s="238"/>
      <c r="G10" s="116"/>
      <c r="H10" s="49" t="s">
        <v>17</v>
      </c>
      <c r="I10" s="38"/>
      <c r="J10" s="20" t="s">
        <v>9</v>
      </c>
      <c r="K10" s="29">
        <v>0.58</v>
      </c>
      <c r="L10" s="22">
        <v>14</v>
      </c>
      <c r="M10" s="8"/>
      <c r="N10" s="20" t="s">
        <v>23</v>
      </c>
      <c r="O10" s="29" t="s">
        <v>25</v>
      </c>
      <c r="P10" s="35">
        <v>100</v>
      </c>
      <c r="Q10" s="29">
        <v>1</v>
      </c>
      <c r="R10" s="8"/>
      <c r="S10" s="7"/>
    </row>
    <row r="11" spans="1:19" ht="15" customHeight="1">
      <c r="A11" s="98"/>
      <c r="B11" s="10"/>
      <c r="C11" s="10"/>
      <c r="D11" s="7"/>
      <c r="E11" s="237" t="s">
        <v>145</v>
      </c>
      <c r="F11" s="238"/>
      <c r="G11" s="116"/>
      <c r="H11" s="49" t="s">
        <v>17</v>
      </c>
      <c r="I11" s="38"/>
      <c r="J11" s="15" t="s">
        <v>10</v>
      </c>
      <c r="K11" s="43">
        <v>0.5</v>
      </c>
      <c r="L11" s="44">
        <v>12</v>
      </c>
      <c r="M11" s="8"/>
      <c r="N11" s="20" t="s">
        <v>24</v>
      </c>
      <c r="O11" s="29" t="s">
        <v>25</v>
      </c>
      <c r="P11" s="35">
        <v>80</v>
      </c>
      <c r="Q11" s="29">
        <v>1</v>
      </c>
      <c r="R11" s="8"/>
      <c r="S11" s="7"/>
    </row>
    <row r="12" spans="1:19" ht="15" customHeight="1" thickBot="1">
      <c r="A12" s="1" t="s">
        <v>80</v>
      </c>
      <c r="D12" s="7"/>
      <c r="E12" s="246" t="s">
        <v>157</v>
      </c>
      <c r="F12" s="247"/>
      <c r="G12" s="104">
        <f>G9*G10*G11*1000</f>
        <v>0</v>
      </c>
      <c r="H12" s="105" t="s">
        <v>4</v>
      </c>
      <c r="I12" s="38" t="str">
        <f>IF(G5&lt;=G12,"OK","ERR")</f>
        <v>ERR</v>
      </c>
      <c r="J12" s="45"/>
      <c r="K12" s="46"/>
      <c r="L12" s="46"/>
      <c r="M12" s="8"/>
      <c r="N12" s="20"/>
      <c r="O12" s="29"/>
      <c r="P12" s="35"/>
      <c r="Q12" s="29"/>
      <c r="R12" s="8"/>
      <c r="S12" s="7"/>
    </row>
    <row r="13" spans="1:19" ht="15" customHeight="1">
      <c r="A13" s="18" t="s">
        <v>0</v>
      </c>
      <c r="B13" s="113"/>
      <c r="C13" s="19" t="s">
        <v>156</v>
      </c>
      <c r="D13" s="10"/>
      <c r="E13" s="13" t="s">
        <v>56</v>
      </c>
      <c r="I13" s="7"/>
      <c r="J13" s="80" t="s">
        <v>139</v>
      </c>
      <c r="K13" s="77"/>
      <c r="L13" s="77"/>
      <c r="M13" s="8"/>
      <c r="N13" s="23" t="s">
        <v>21</v>
      </c>
      <c r="O13" s="47"/>
      <c r="P13" s="48"/>
      <c r="Q13" s="47"/>
      <c r="R13" s="8"/>
      <c r="S13" s="7"/>
    </row>
    <row r="14" spans="1:19" ht="15" customHeight="1">
      <c r="A14" s="26" t="s">
        <v>1</v>
      </c>
      <c r="B14" s="114"/>
      <c r="C14" s="27" t="s">
        <v>16</v>
      </c>
      <c r="D14" s="10"/>
      <c r="E14" s="248" t="s">
        <v>160</v>
      </c>
      <c r="F14" s="248"/>
      <c r="G14" s="100">
        <f>1.6*(B5*B6*B9+B13*B14*B17+B21*B22*B25+B29*B30*B33)</f>
        <v>1884.1600000000003</v>
      </c>
      <c r="H14" s="101" t="s">
        <v>4</v>
      </c>
      <c r="I14" s="7"/>
      <c r="J14" s="239" t="s">
        <v>122</v>
      </c>
      <c r="K14" s="249" t="s">
        <v>127</v>
      </c>
      <c r="L14" s="250"/>
      <c r="M14" s="8"/>
      <c r="N14" s="20" t="s">
        <v>26</v>
      </c>
      <c r="O14" s="29" t="s">
        <v>25</v>
      </c>
      <c r="P14" s="35">
        <v>70</v>
      </c>
      <c r="Q14" s="21">
        <v>0.3</v>
      </c>
      <c r="R14" s="8"/>
      <c r="S14" s="7"/>
    </row>
    <row r="15" spans="1:19" ht="15" customHeight="1">
      <c r="A15" s="32" t="s">
        <v>53</v>
      </c>
      <c r="B15" s="33">
        <f>B13*B14</f>
        <v>0</v>
      </c>
      <c r="C15" s="34" t="s">
        <v>54</v>
      </c>
      <c r="D15" s="12"/>
      <c r="E15" s="233" t="s">
        <v>146</v>
      </c>
      <c r="F15" s="234"/>
      <c r="G15" s="115">
        <v>1.5</v>
      </c>
      <c r="H15" s="28" t="s">
        <v>17</v>
      </c>
      <c r="I15" s="7"/>
      <c r="J15" s="240"/>
      <c r="K15" s="251"/>
      <c r="L15" s="252"/>
      <c r="M15" s="8"/>
      <c r="N15" s="20" t="s">
        <v>27</v>
      </c>
      <c r="O15" s="29" t="s">
        <v>25</v>
      </c>
      <c r="P15" s="35">
        <v>50</v>
      </c>
      <c r="Q15" s="21">
        <v>0.2</v>
      </c>
      <c r="R15" s="8"/>
      <c r="S15" s="7"/>
    </row>
    <row r="16" spans="1:19" ht="15" customHeight="1">
      <c r="A16" s="36" t="s">
        <v>18</v>
      </c>
      <c r="B16" s="117"/>
      <c r="C16" s="37" t="s">
        <v>57</v>
      </c>
      <c r="D16" s="10"/>
      <c r="E16" s="237" t="s">
        <v>145</v>
      </c>
      <c r="F16" s="238"/>
      <c r="G16" s="116">
        <v>1.2</v>
      </c>
      <c r="H16" s="49" t="s">
        <v>17</v>
      </c>
      <c r="I16" s="7"/>
      <c r="J16" s="76">
        <v>1</v>
      </c>
      <c r="K16" s="260">
        <v>57</v>
      </c>
      <c r="L16" s="261"/>
      <c r="M16" s="8"/>
      <c r="N16" s="20" t="s">
        <v>28</v>
      </c>
      <c r="O16" s="29" t="s">
        <v>25</v>
      </c>
      <c r="P16" s="35">
        <v>50</v>
      </c>
      <c r="Q16" s="21">
        <v>0.2</v>
      </c>
      <c r="R16" s="8"/>
      <c r="S16" s="7"/>
    </row>
    <row r="17" spans="1:19" ht="15" customHeight="1">
      <c r="A17" s="39" t="s">
        <v>19</v>
      </c>
      <c r="B17" s="118"/>
      <c r="C17" s="40" t="s">
        <v>57</v>
      </c>
      <c r="D17" s="10"/>
      <c r="E17" s="246" t="s">
        <v>158</v>
      </c>
      <c r="F17" s="247"/>
      <c r="G17" s="102">
        <f>3.14*G15*G15/4*G16*1000</f>
        <v>2119.5</v>
      </c>
      <c r="H17" s="103" t="s">
        <v>4</v>
      </c>
      <c r="I17" s="38" t="str">
        <f>IF(G14&lt;=G17,"OK","ERR")</f>
        <v>OK</v>
      </c>
      <c r="J17" s="96">
        <v>2</v>
      </c>
      <c r="K17" s="231">
        <v>97</v>
      </c>
      <c r="L17" s="232"/>
      <c r="M17" s="8"/>
      <c r="N17" s="20" t="s">
        <v>34</v>
      </c>
      <c r="O17" s="29" t="s">
        <v>25</v>
      </c>
      <c r="P17" s="35">
        <v>50</v>
      </c>
      <c r="Q17" s="21">
        <v>0.2</v>
      </c>
      <c r="R17" s="8"/>
      <c r="S17" s="7"/>
    </row>
    <row r="18" spans="1:19" ht="15" customHeight="1" thickBot="1">
      <c r="A18" s="41" t="s">
        <v>2</v>
      </c>
      <c r="B18" s="119"/>
      <c r="C18" s="42" t="s">
        <v>58</v>
      </c>
      <c r="D18" s="10"/>
      <c r="E18" s="233" t="s">
        <v>108</v>
      </c>
      <c r="F18" s="234"/>
      <c r="G18" s="115"/>
      <c r="H18" s="28" t="s">
        <v>17</v>
      </c>
      <c r="I18" s="7"/>
      <c r="J18" s="96">
        <v>3</v>
      </c>
      <c r="K18" s="231">
        <v>137</v>
      </c>
      <c r="L18" s="232"/>
      <c r="M18" s="8"/>
      <c r="N18" s="20" t="s">
        <v>29</v>
      </c>
      <c r="O18" s="29" t="s">
        <v>25</v>
      </c>
      <c r="P18" s="35">
        <v>6</v>
      </c>
      <c r="Q18" s="21">
        <v>0.1</v>
      </c>
      <c r="R18" s="8"/>
      <c r="S18" s="7"/>
    </row>
    <row r="19" spans="1:19" ht="15" customHeight="1">
      <c r="A19" s="98"/>
      <c r="B19" s="10"/>
      <c r="C19" s="10"/>
      <c r="D19" s="10"/>
      <c r="E19" s="237" t="s">
        <v>109</v>
      </c>
      <c r="F19" s="238"/>
      <c r="G19" s="116"/>
      <c r="H19" s="49" t="s">
        <v>17</v>
      </c>
      <c r="I19" s="7"/>
      <c r="J19" s="96">
        <v>4</v>
      </c>
      <c r="K19" s="231">
        <v>177</v>
      </c>
      <c r="L19" s="232"/>
      <c r="M19" s="8"/>
      <c r="N19" s="20" t="s">
        <v>30</v>
      </c>
      <c r="O19" s="29" t="s">
        <v>33</v>
      </c>
      <c r="P19" s="35">
        <v>25</v>
      </c>
      <c r="Q19" s="21">
        <v>0.1</v>
      </c>
      <c r="R19" s="8"/>
      <c r="S19" s="7"/>
    </row>
    <row r="20" spans="1:19" ht="15" customHeight="1" thickBot="1">
      <c r="A20" s="1" t="s">
        <v>81</v>
      </c>
      <c r="D20" s="10"/>
      <c r="E20" s="237" t="s">
        <v>145</v>
      </c>
      <c r="F20" s="238"/>
      <c r="G20" s="116"/>
      <c r="H20" s="49" t="s">
        <v>17</v>
      </c>
      <c r="I20" s="7"/>
      <c r="J20" s="94">
        <v>5</v>
      </c>
      <c r="K20" s="256">
        <v>217</v>
      </c>
      <c r="L20" s="257"/>
      <c r="M20" s="8"/>
      <c r="N20" s="20" t="s">
        <v>35</v>
      </c>
      <c r="O20" s="29" t="s">
        <v>32</v>
      </c>
      <c r="P20" s="35">
        <v>2</v>
      </c>
      <c r="Q20" s="21">
        <v>0.02</v>
      </c>
      <c r="R20" s="8"/>
      <c r="S20" s="7"/>
    </row>
    <row r="21" spans="1:19" ht="15" customHeight="1">
      <c r="A21" s="18" t="s">
        <v>0</v>
      </c>
      <c r="B21" s="113"/>
      <c r="C21" s="19" t="s">
        <v>156</v>
      </c>
      <c r="D21" s="10"/>
      <c r="E21" s="246" t="s">
        <v>157</v>
      </c>
      <c r="F21" s="247"/>
      <c r="G21" s="104">
        <f>G18*G19*G20*1000</f>
        <v>0</v>
      </c>
      <c r="H21" s="105" t="s">
        <v>4</v>
      </c>
      <c r="I21" s="38" t="str">
        <f>IF(G14&lt;=G21,"OK","ERR")</f>
        <v>ERR</v>
      </c>
      <c r="J21" s="8"/>
      <c r="K21" s="8"/>
      <c r="L21" s="8"/>
      <c r="M21" s="8"/>
      <c r="N21" s="15" t="s">
        <v>31</v>
      </c>
      <c r="O21" s="16" t="s">
        <v>117</v>
      </c>
      <c r="P21" s="51">
        <v>480</v>
      </c>
      <c r="Q21" s="43">
        <v>4</v>
      </c>
      <c r="R21" s="8"/>
      <c r="S21" s="7"/>
    </row>
    <row r="22" spans="1:19" ht="15" customHeight="1">
      <c r="A22" s="26" t="s">
        <v>1</v>
      </c>
      <c r="B22" s="114"/>
      <c r="C22" s="27" t="s">
        <v>16</v>
      </c>
      <c r="D22" s="10"/>
      <c r="E22" s="13" t="s">
        <v>138</v>
      </c>
      <c r="I22" s="7"/>
      <c r="J22" s="109" t="s">
        <v>50</v>
      </c>
      <c r="K22" s="109"/>
      <c r="L22" s="109"/>
      <c r="M22" s="8"/>
      <c r="N22" s="8"/>
      <c r="O22" s="8"/>
      <c r="P22" s="8"/>
      <c r="Q22" s="8"/>
      <c r="R22" s="8"/>
      <c r="S22" s="7"/>
    </row>
    <row r="23" spans="1:19" ht="15" customHeight="1">
      <c r="A23" s="32" t="s">
        <v>53</v>
      </c>
      <c r="B23" s="33">
        <f>B21*B22</f>
        <v>0</v>
      </c>
      <c r="C23" s="34" t="s">
        <v>54</v>
      </c>
      <c r="D23" s="7"/>
      <c r="E23" s="238" t="s">
        <v>59</v>
      </c>
      <c r="F23" s="238"/>
      <c r="G23" s="116">
        <v>0.1</v>
      </c>
      <c r="H23" s="2" t="s">
        <v>95</v>
      </c>
      <c r="I23" s="108"/>
      <c r="J23" s="258" t="s">
        <v>45</v>
      </c>
      <c r="K23" s="244" t="s">
        <v>46</v>
      </c>
      <c r="L23" s="245"/>
      <c r="M23" s="8"/>
      <c r="N23" s="279" t="s">
        <v>134</v>
      </c>
      <c r="O23" s="279"/>
      <c r="P23" s="279"/>
      <c r="Q23" s="279"/>
      <c r="R23" s="279"/>
      <c r="S23" s="7"/>
    </row>
    <row r="24" spans="1:19" ht="15" customHeight="1">
      <c r="A24" s="36" t="s">
        <v>18</v>
      </c>
      <c r="B24" s="117"/>
      <c r="C24" s="37" t="s">
        <v>57</v>
      </c>
      <c r="D24" s="10"/>
      <c r="E24" s="268" t="s">
        <v>159</v>
      </c>
      <c r="F24" s="268"/>
      <c r="G24" s="100">
        <f>(B7+B15+B23+B31)/1000/G23</f>
        <v>12.799999999999999</v>
      </c>
      <c r="H24" s="106" t="s">
        <v>96</v>
      </c>
      <c r="I24" s="7"/>
      <c r="J24" s="259"/>
      <c r="K24" s="271" t="s">
        <v>47</v>
      </c>
      <c r="L24" s="272"/>
      <c r="M24" s="8"/>
      <c r="N24" s="93" t="s">
        <v>131</v>
      </c>
      <c r="O24" s="253" t="s">
        <v>136</v>
      </c>
      <c r="P24" s="253"/>
      <c r="Q24" s="253" t="s">
        <v>137</v>
      </c>
      <c r="R24" s="253"/>
      <c r="S24" s="7"/>
    </row>
    <row r="25" spans="1:19" ht="15" customHeight="1">
      <c r="A25" s="39" t="s">
        <v>19</v>
      </c>
      <c r="B25" s="118"/>
      <c r="C25" s="40" t="s">
        <v>57</v>
      </c>
      <c r="D25" s="10"/>
      <c r="E25" s="233" t="s">
        <v>146</v>
      </c>
      <c r="F25" s="234"/>
      <c r="G25" s="115">
        <v>1.5</v>
      </c>
      <c r="H25" s="28" t="s">
        <v>17</v>
      </c>
      <c r="I25" s="7"/>
      <c r="J25" s="14" t="s">
        <v>48</v>
      </c>
      <c r="K25" s="269" t="s">
        <v>3</v>
      </c>
      <c r="L25" s="270"/>
      <c r="M25" s="8"/>
      <c r="N25" s="92" t="s">
        <v>132</v>
      </c>
      <c r="O25" s="262">
        <v>1.2</v>
      </c>
      <c r="P25" s="263"/>
      <c r="Q25" s="262">
        <v>2.2</v>
      </c>
      <c r="R25" s="263"/>
      <c r="S25" s="7"/>
    </row>
    <row r="26" spans="1:19" ht="15" customHeight="1" thickBot="1">
      <c r="A26" s="41" t="s">
        <v>2</v>
      </c>
      <c r="B26" s="119"/>
      <c r="C26" s="42" t="s">
        <v>58</v>
      </c>
      <c r="D26" s="12"/>
      <c r="E26" s="237" t="s">
        <v>145</v>
      </c>
      <c r="F26" s="238"/>
      <c r="G26" s="116">
        <v>1.7</v>
      </c>
      <c r="H26" s="49" t="s">
        <v>17</v>
      </c>
      <c r="I26" s="7"/>
      <c r="J26" s="29" t="s">
        <v>49</v>
      </c>
      <c r="K26" s="264">
        <v>0.2</v>
      </c>
      <c r="L26" s="265"/>
      <c r="M26" s="8"/>
      <c r="N26" s="92" t="s">
        <v>135</v>
      </c>
      <c r="O26" s="262">
        <v>1.5</v>
      </c>
      <c r="P26" s="263"/>
      <c r="Q26" s="262">
        <v>2.5</v>
      </c>
      <c r="R26" s="263"/>
      <c r="S26" s="7"/>
    </row>
    <row r="27" spans="1:19" ht="15" customHeight="1">
      <c r="A27" s="7"/>
      <c r="B27" s="7"/>
      <c r="C27" s="7"/>
      <c r="D27" s="10"/>
      <c r="E27" s="229" t="s">
        <v>147</v>
      </c>
      <c r="F27" s="230"/>
      <c r="G27" s="120">
        <v>1</v>
      </c>
      <c r="H27" s="107" t="s">
        <v>51</v>
      </c>
      <c r="I27" s="7"/>
      <c r="J27" s="50">
        <v>80</v>
      </c>
      <c r="K27" s="227">
        <v>0.14</v>
      </c>
      <c r="L27" s="228"/>
      <c r="M27" s="8"/>
      <c r="N27" s="92" t="s">
        <v>133</v>
      </c>
      <c r="O27" s="262">
        <v>1.8</v>
      </c>
      <c r="P27" s="263"/>
      <c r="Q27" s="262">
        <v>2.8</v>
      </c>
      <c r="R27" s="263"/>
      <c r="S27" s="7"/>
    </row>
    <row r="28" spans="1:19" ht="15" customHeight="1" thickBot="1">
      <c r="A28" s="1" t="s">
        <v>150</v>
      </c>
      <c r="D28" s="10"/>
      <c r="E28" s="235" t="s">
        <v>148</v>
      </c>
      <c r="F28" s="236"/>
      <c r="G28" s="102">
        <f>(3.14*G25*G26+3.14*G25*G25/4)*G27</f>
        <v>9.773249999999999</v>
      </c>
      <c r="H28" s="103" t="s">
        <v>96</v>
      </c>
      <c r="I28" s="38" t="str">
        <f>IF(G24&lt;=G28,"OK","ERR")</f>
        <v>ERR</v>
      </c>
      <c r="J28" s="29">
        <v>120</v>
      </c>
      <c r="K28" s="227">
        <v>0.12</v>
      </c>
      <c r="L28" s="228"/>
      <c r="M28" s="8"/>
      <c r="N28" s="8"/>
      <c r="O28" s="8"/>
      <c r="P28" s="8"/>
      <c r="Q28" s="8"/>
      <c r="R28" s="8"/>
      <c r="S28" s="7"/>
    </row>
    <row r="29" spans="1:19" ht="15" customHeight="1">
      <c r="A29" s="18" t="s">
        <v>0</v>
      </c>
      <c r="B29" s="113"/>
      <c r="C29" s="19" t="s">
        <v>156</v>
      </c>
      <c r="D29" s="10"/>
      <c r="E29" s="233" t="s">
        <v>108</v>
      </c>
      <c r="F29" s="234"/>
      <c r="G29" s="115"/>
      <c r="H29" s="28" t="s">
        <v>17</v>
      </c>
      <c r="I29" s="7"/>
      <c r="J29" s="29">
        <v>160</v>
      </c>
      <c r="K29" s="227">
        <v>0.1</v>
      </c>
      <c r="L29" s="228"/>
      <c r="M29" s="8"/>
      <c r="N29" s="52" t="s">
        <v>60</v>
      </c>
      <c r="O29" s="53" t="s">
        <v>62</v>
      </c>
      <c r="P29" s="266" t="s">
        <v>69</v>
      </c>
      <c r="Q29" s="266" t="s">
        <v>61</v>
      </c>
      <c r="R29" s="254" t="s">
        <v>79</v>
      </c>
      <c r="S29" s="7"/>
    </row>
    <row r="30" spans="1:19" ht="15" customHeight="1">
      <c r="A30" s="26" t="s">
        <v>1</v>
      </c>
      <c r="B30" s="114"/>
      <c r="C30" s="27" t="s">
        <v>16</v>
      </c>
      <c r="D30" s="7"/>
      <c r="E30" s="237" t="s">
        <v>109</v>
      </c>
      <c r="F30" s="238"/>
      <c r="G30" s="116"/>
      <c r="H30" s="49" t="s">
        <v>17</v>
      </c>
      <c r="I30" s="7"/>
      <c r="J30" s="29">
        <v>200</v>
      </c>
      <c r="K30" s="227">
        <v>0.09</v>
      </c>
      <c r="L30" s="228"/>
      <c r="M30" s="8"/>
      <c r="N30" s="54" t="s">
        <v>67</v>
      </c>
      <c r="O30" s="55" t="s">
        <v>65</v>
      </c>
      <c r="P30" s="267"/>
      <c r="Q30" s="267"/>
      <c r="R30" s="255"/>
      <c r="S30" s="7"/>
    </row>
    <row r="31" spans="1:19" ht="15" customHeight="1">
      <c r="A31" s="32" t="s">
        <v>53</v>
      </c>
      <c r="B31" s="33">
        <f>B29*B30</f>
        <v>0</v>
      </c>
      <c r="C31" s="34" t="s">
        <v>54</v>
      </c>
      <c r="D31" s="7"/>
      <c r="E31" s="237" t="s">
        <v>145</v>
      </c>
      <c r="F31" s="238"/>
      <c r="G31" s="116"/>
      <c r="H31" s="49" t="s">
        <v>17</v>
      </c>
      <c r="I31" s="7"/>
      <c r="J31" s="29">
        <v>400</v>
      </c>
      <c r="K31" s="227">
        <v>0.065</v>
      </c>
      <c r="L31" s="228"/>
      <c r="M31" s="8"/>
      <c r="N31" s="56" t="s">
        <v>63</v>
      </c>
      <c r="O31" s="57">
        <v>0.3</v>
      </c>
      <c r="P31" s="58">
        <v>0.2</v>
      </c>
      <c r="Q31" s="47" t="s">
        <v>66</v>
      </c>
      <c r="R31" s="59" t="s">
        <v>72</v>
      </c>
      <c r="S31" s="7"/>
    </row>
    <row r="32" spans="1:19" ht="15" customHeight="1">
      <c r="A32" s="36" t="s">
        <v>18</v>
      </c>
      <c r="B32" s="117"/>
      <c r="C32" s="37" t="s">
        <v>57</v>
      </c>
      <c r="D32" s="7"/>
      <c r="E32" s="246" t="s">
        <v>149</v>
      </c>
      <c r="F32" s="247"/>
      <c r="G32" s="104">
        <f>G29*G30+G29*G31*2+G30*G31*2</f>
        <v>0</v>
      </c>
      <c r="H32" s="105" t="s">
        <v>96</v>
      </c>
      <c r="I32" s="38" t="str">
        <f>IF(G24&lt;=G32,"OK","ERR")</f>
        <v>ERR</v>
      </c>
      <c r="J32" s="29">
        <v>600</v>
      </c>
      <c r="K32" s="227">
        <v>0.053</v>
      </c>
      <c r="L32" s="228"/>
      <c r="M32" s="8"/>
      <c r="N32" s="60" t="s">
        <v>64</v>
      </c>
      <c r="O32" s="21">
        <v>0.4</v>
      </c>
      <c r="P32" s="61">
        <v>0.2</v>
      </c>
      <c r="Q32" s="29" t="s">
        <v>68</v>
      </c>
      <c r="R32" s="62" t="s">
        <v>72</v>
      </c>
      <c r="S32" s="7"/>
    </row>
    <row r="33" spans="1:19" ht="15" customHeight="1">
      <c r="A33" s="39" t="s">
        <v>19</v>
      </c>
      <c r="B33" s="118"/>
      <c r="C33" s="40" t="s">
        <v>57</v>
      </c>
      <c r="D33" s="7"/>
      <c r="E33" s="280" t="s">
        <v>52</v>
      </c>
      <c r="F33" s="281"/>
      <c r="G33" s="110">
        <f>G28+G32</f>
        <v>9.773249999999999</v>
      </c>
      <c r="H33" s="111" t="s">
        <v>96</v>
      </c>
      <c r="I33" s="38" t="str">
        <f>IF(G24&lt;=G33,"OK","ERR")</f>
        <v>ERR</v>
      </c>
      <c r="J33" s="29">
        <v>1200</v>
      </c>
      <c r="K33" s="227">
        <v>0.037</v>
      </c>
      <c r="L33" s="228"/>
      <c r="M33" s="8"/>
      <c r="N33" s="63" t="s">
        <v>70</v>
      </c>
      <c r="O33" s="43">
        <v>0.6</v>
      </c>
      <c r="P33" s="64">
        <v>0.35</v>
      </c>
      <c r="Q33" s="16" t="s">
        <v>71</v>
      </c>
      <c r="R33" s="65" t="s">
        <v>73</v>
      </c>
      <c r="S33" s="7"/>
    </row>
    <row r="34" spans="1:19" ht="15" customHeight="1" thickBot="1">
      <c r="A34" s="41" t="s">
        <v>2</v>
      </c>
      <c r="B34" s="119"/>
      <c r="C34" s="42" t="s">
        <v>58</v>
      </c>
      <c r="D34" s="7"/>
      <c r="E34" s="7"/>
      <c r="F34" s="7"/>
      <c r="G34" s="7"/>
      <c r="H34" s="7"/>
      <c r="I34" s="7"/>
      <c r="J34" s="29">
        <v>1400</v>
      </c>
      <c r="K34" s="227">
        <v>0.032</v>
      </c>
      <c r="L34" s="228"/>
      <c r="M34" s="8"/>
      <c r="N34" s="66" t="s">
        <v>74</v>
      </c>
      <c r="O34" s="47" t="s">
        <v>115</v>
      </c>
      <c r="P34" s="67"/>
      <c r="Q34" s="24"/>
      <c r="R34" s="59"/>
      <c r="S34" s="7"/>
    </row>
    <row r="35" spans="1:19" ht="15" customHeight="1">
      <c r="A35" s="7"/>
      <c r="B35" s="7"/>
      <c r="C35" s="7"/>
      <c r="D35" s="7"/>
      <c r="E35" s="7"/>
      <c r="F35" s="7"/>
      <c r="G35" s="7"/>
      <c r="H35" s="7"/>
      <c r="I35" s="7"/>
      <c r="J35" s="16">
        <v>2400</v>
      </c>
      <c r="K35" s="225">
        <v>0.024</v>
      </c>
      <c r="L35" s="226"/>
      <c r="M35" s="8"/>
      <c r="N35" s="68" t="s">
        <v>78</v>
      </c>
      <c r="O35" s="29" t="s">
        <v>116</v>
      </c>
      <c r="P35" s="69">
        <v>0.4</v>
      </c>
      <c r="Q35" s="70" t="s">
        <v>76</v>
      </c>
      <c r="R35" s="71" t="s">
        <v>73</v>
      </c>
      <c r="S35" s="7"/>
    </row>
    <row r="36" spans="1:19" ht="15" customHeight="1">
      <c r="A36" s="78" t="s">
        <v>125</v>
      </c>
      <c r="B36" s="7"/>
      <c r="C36" s="7"/>
      <c r="D36" s="7"/>
      <c r="E36" s="7"/>
      <c r="F36" s="7"/>
      <c r="G36" s="79" t="s">
        <v>123</v>
      </c>
      <c r="H36" s="121">
        <v>57</v>
      </c>
      <c r="I36" s="7"/>
      <c r="J36" s="8"/>
      <c r="K36" s="8"/>
      <c r="L36" s="8"/>
      <c r="M36" s="8"/>
      <c r="N36" s="63" t="s">
        <v>75</v>
      </c>
      <c r="O36" s="16" t="s">
        <v>77</v>
      </c>
      <c r="P36" s="72"/>
      <c r="Q36" s="73"/>
      <c r="R36" s="65"/>
      <c r="S36" s="7"/>
    </row>
    <row r="37" spans="1:19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8"/>
      <c r="N37" s="8"/>
      <c r="O37" s="8"/>
      <c r="P37" s="8"/>
      <c r="Q37" s="8"/>
      <c r="R37" s="8"/>
      <c r="S37" s="7"/>
    </row>
    <row r="38" spans="1:19" ht="15" customHeight="1">
      <c r="A38" s="82" t="s">
        <v>118</v>
      </c>
      <c r="B38" s="83"/>
      <c r="C38" s="83"/>
      <c r="D38" s="83"/>
      <c r="E38" s="83"/>
      <c r="F38" s="83"/>
      <c r="G38" s="83"/>
      <c r="H38" s="84"/>
      <c r="I38" s="7"/>
      <c r="J38" s="8"/>
      <c r="K38" s="8"/>
      <c r="L38" s="8"/>
      <c r="M38" s="8"/>
      <c r="N38" s="8"/>
      <c r="O38" s="8"/>
      <c r="P38" s="8"/>
      <c r="Q38" s="8"/>
      <c r="R38" s="8"/>
      <c r="S38" s="7"/>
    </row>
    <row r="39" spans="1:19" ht="15" customHeight="1">
      <c r="A39" s="85" t="s">
        <v>124</v>
      </c>
      <c r="B39" s="81"/>
      <c r="C39" s="81"/>
      <c r="D39" s="81"/>
      <c r="E39" s="81"/>
      <c r="F39" s="81"/>
      <c r="G39" s="81"/>
      <c r="H39" s="86"/>
      <c r="I39" s="7"/>
      <c r="J39" s="8"/>
      <c r="K39" s="8"/>
      <c r="L39" s="8"/>
      <c r="M39" s="8"/>
      <c r="N39" s="8"/>
      <c r="O39" s="8"/>
      <c r="P39" s="8"/>
      <c r="Q39" s="8"/>
      <c r="R39" s="8"/>
      <c r="S39" s="7"/>
    </row>
    <row r="40" spans="1:19" ht="15" customHeight="1">
      <c r="A40" s="87" t="s">
        <v>119</v>
      </c>
      <c r="B40" s="81"/>
      <c r="C40" s="81"/>
      <c r="D40" s="81"/>
      <c r="E40" s="81"/>
      <c r="F40" s="81"/>
      <c r="G40" s="81"/>
      <c r="H40" s="86"/>
      <c r="I40" s="7"/>
      <c r="J40" s="8"/>
      <c r="K40" s="8"/>
      <c r="L40" s="8"/>
      <c r="M40" s="8"/>
      <c r="N40" s="8"/>
      <c r="O40" s="8"/>
      <c r="P40" s="8"/>
      <c r="Q40" s="8"/>
      <c r="R40" s="8"/>
      <c r="S40" s="7"/>
    </row>
    <row r="41" spans="1:19" ht="15" customHeight="1">
      <c r="A41" s="87" t="s">
        <v>163</v>
      </c>
      <c r="B41" s="81"/>
      <c r="C41" s="81"/>
      <c r="D41" s="81"/>
      <c r="E41" s="81"/>
      <c r="F41" s="81"/>
      <c r="G41" s="81"/>
      <c r="H41" s="86"/>
      <c r="I41" s="7"/>
      <c r="J41" s="8"/>
      <c r="K41" s="8"/>
      <c r="L41" s="8"/>
      <c r="M41" s="8"/>
      <c r="N41" s="8"/>
      <c r="O41" s="8"/>
      <c r="P41" s="8"/>
      <c r="Q41" s="8"/>
      <c r="R41" s="8"/>
      <c r="S41" s="7"/>
    </row>
    <row r="42" spans="1:19" ht="15" customHeight="1">
      <c r="A42" s="87" t="s">
        <v>120</v>
      </c>
      <c r="B42" s="81"/>
      <c r="C42" s="81"/>
      <c r="D42" s="81"/>
      <c r="E42" s="81"/>
      <c r="F42" s="81"/>
      <c r="G42" s="81"/>
      <c r="H42" s="86"/>
      <c r="I42" s="7"/>
      <c r="J42" s="8"/>
      <c r="K42" s="8"/>
      <c r="L42" s="8"/>
      <c r="M42" s="8"/>
      <c r="N42" s="8"/>
      <c r="O42" s="8"/>
      <c r="P42" s="8"/>
      <c r="Q42" s="8"/>
      <c r="R42" s="8"/>
      <c r="S42" s="7"/>
    </row>
    <row r="43" spans="1:19" ht="15" customHeight="1" thickBot="1">
      <c r="A43" s="88" t="s">
        <v>121</v>
      </c>
      <c r="B43" s="89"/>
      <c r="C43" s="89"/>
      <c r="D43" s="89"/>
      <c r="E43" s="89"/>
      <c r="F43" s="89"/>
      <c r="G43" s="89"/>
      <c r="H43" s="90"/>
      <c r="I43" s="7"/>
      <c r="J43" s="8"/>
      <c r="K43" s="8"/>
      <c r="L43" s="8"/>
      <c r="M43" s="8"/>
      <c r="N43" s="8"/>
      <c r="O43" s="8"/>
      <c r="P43" s="8"/>
      <c r="Q43" s="8"/>
      <c r="R43" s="8"/>
      <c r="S43" s="7"/>
    </row>
    <row r="44" spans="1:19" ht="15" customHeight="1" thickBot="1">
      <c r="A44" s="195"/>
      <c r="B44" s="195"/>
      <c r="C44" s="195"/>
      <c r="D44" s="195"/>
      <c r="E44" s="195"/>
      <c r="F44" s="195"/>
      <c r="G44" s="195"/>
      <c r="H44" s="7"/>
      <c r="I44" s="7"/>
      <c r="J44" s="8"/>
      <c r="K44" s="8"/>
      <c r="L44" s="38"/>
      <c r="M44" s="8"/>
      <c r="N44" s="8"/>
      <c r="O44" s="8"/>
      <c r="P44" s="8"/>
      <c r="Q44" s="8"/>
      <c r="R44" s="8"/>
      <c r="S44" s="7"/>
    </row>
    <row r="45" spans="1:18" s="112" customFormat="1" ht="15" customHeight="1">
      <c r="A45" s="274" t="s">
        <v>86</v>
      </c>
      <c r="B45" s="275"/>
      <c r="C45" s="275"/>
      <c r="D45" s="275"/>
      <c r="E45" s="275"/>
      <c r="F45" s="275"/>
      <c r="G45" s="276"/>
      <c r="I45" s="122"/>
      <c r="J45" s="123"/>
      <c r="K45" s="123"/>
      <c r="L45" s="124"/>
      <c r="M45" s="125"/>
      <c r="N45" s="123"/>
      <c r="O45" s="123"/>
      <c r="P45" s="123"/>
      <c r="Q45" s="123"/>
      <c r="R45" s="125"/>
    </row>
    <row r="46" spans="1:18" s="112" customFormat="1" ht="15" customHeight="1">
      <c r="A46" s="275" t="s">
        <v>87</v>
      </c>
      <c r="B46" s="275"/>
      <c r="C46" s="275"/>
      <c r="D46" s="275"/>
      <c r="E46" s="275"/>
      <c r="F46" s="275"/>
      <c r="G46" s="275"/>
      <c r="H46" s="194"/>
      <c r="I46" s="122"/>
      <c r="J46" s="125"/>
      <c r="K46" s="123"/>
      <c r="L46" s="123"/>
      <c r="M46" s="125"/>
      <c r="N46" s="123"/>
      <c r="O46" s="123"/>
      <c r="P46" s="123"/>
      <c r="Q46" s="123"/>
      <c r="R46" s="125"/>
    </row>
    <row r="47" spans="1:18" s="112" customFormat="1" ht="15" customHeight="1">
      <c r="A47" s="191"/>
      <c r="B47" s="126"/>
      <c r="C47" s="126"/>
      <c r="D47" s="126"/>
      <c r="E47" s="126"/>
      <c r="F47" s="126"/>
      <c r="G47" s="189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s="112" customFormat="1" ht="15" customHeight="1">
      <c r="A48" s="196" t="s">
        <v>141</v>
      </c>
      <c r="B48" s="126"/>
      <c r="C48" s="126"/>
      <c r="D48" s="126"/>
      <c r="E48" s="126"/>
      <c r="F48" s="126"/>
      <c r="G48" s="189"/>
      <c r="I48" s="122"/>
      <c r="J48" s="123"/>
      <c r="K48" s="123"/>
      <c r="L48" s="123"/>
      <c r="M48" s="125"/>
      <c r="N48" s="123"/>
      <c r="O48" s="123"/>
      <c r="P48" s="123"/>
      <c r="Q48" s="123"/>
      <c r="R48" s="125"/>
    </row>
    <row r="49" spans="1:18" s="112" customFormat="1" ht="15" customHeight="1">
      <c r="A49" s="191" t="s">
        <v>206</v>
      </c>
      <c r="B49" s="126"/>
      <c r="C49" s="126"/>
      <c r="D49" s="128" t="s">
        <v>126</v>
      </c>
      <c r="E49" s="129">
        <f>H36</f>
        <v>57</v>
      </c>
      <c r="F49" s="126"/>
      <c r="G49" s="189"/>
      <c r="I49" s="122"/>
      <c r="J49" s="123"/>
      <c r="K49" s="123"/>
      <c r="L49" s="123"/>
      <c r="M49" s="125"/>
      <c r="N49" s="123"/>
      <c r="O49" s="123"/>
      <c r="P49" s="123"/>
      <c r="Q49" s="123"/>
      <c r="R49" s="125"/>
    </row>
    <row r="50" spans="1:18" s="112" customFormat="1" ht="15" customHeight="1">
      <c r="A50" s="191" t="s">
        <v>161</v>
      </c>
      <c r="B50" s="126"/>
      <c r="D50" s="130"/>
      <c r="F50" s="131">
        <f>B7+B15+B23+B31</f>
        <v>1280</v>
      </c>
      <c r="G50" s="189" t="s">
        <v>162</v>
      </c>
      <c r="I50" s="122"/>
      <c r="J50" s="123"/>
      <c r="K50" s="123"/>
      <c r="L50" s="123"/>
      <c r="M50" s="125"/>
      <c r="N50" s="123"/>
      <c r="O50" s="123"/>
      <c r="P50" s="123"/>
      <c r="Q50" s="123"/>
      <c r="R50" s="125"/>
    </row>
    <row r="51" spans="1:18" s="112" customFormat="1" ht="15" customHeight="1">
      <c r="A51" s="191"/>
      <c r="B51" s="126"/>
      <c r="C51" s="126"/>
      <c r="D51" s="128"/>
      <c r="E51" s="129"/>
      <c r="F51" s="126"/>
      <c r="G51" s="189"/>
      <c r="I51" s="122"/>
      <c r="J51" s="123"/>
      <c r="K51" s="123"/>
      <c r="L51" s="123"/>
      <c r="M51" s="125"/>
      <c r="N51" s="123"/>
      <c r="O51" s="123"/>
      <c r="P51" s="123"/>
      <c r="Q51" s="123"/>
      <c r="R51" s="125"/>
    </row>
    <row r="52" spans="1:18" s="112" customFormat="1" ht="15" customHeight="1">
      <c r="A52" s="191" t="s">
        <v>140</v>
      </c>
      <c r="B52" s="126"/>
      <c r="C52" s="126"/>
      <c r="D52" s="126"/>
      <c r="F52" s="126">
        <f>B6</f>
        <v>160</v>
      </c>
      <c r="G52" s="189" t="s">
        <v>99</v>
      </c>
      <c r="I52" s="122"/>
      <c r="J52" s="123"/>
      <c r="K52" s="123"/>
      <c r="L52" s="123"/>
      <c r="M52" s="125"/>
      <c r="N52" s="123"/>
      <c r="O52" s="123"/>
      <c r="P52" s="123"/>
      <c r="Q52" s="123"/>
      <c r="R52" s="125"/>
    </row>
    <row r="53" spans="1:18" s="112" customFormat="1" ht="15" customHeight="1">
      <c r="A53" s="191" t="s">
        <v>97</v>
      </c>
      <c r="B53" s="126"/>
      <c r="C53" s="126"/>
      <c r="D53" s="129">
        <f>B5</f>
        <v>8</v>
      </c>
      <c r="E53" s="126"/>
      <c r="F53" s="126"/>
      <c r="G53" s="189"/>
      <c r="I53" s="122"/>
      <c r="J53" s="123"/>
      <c r="K53" s="123"/>
      <c r="L53" s="123"/>
      <c r="M53" s="125"/>
      <c r="N53" s="123"/>
      <c r="O53" s="123"/>
      <c r="P53" s="123"/>
      <c r="Q53" s="123"/>
      <c r="R53" s="125"/>
    </row>
    <row r="54" spans="1:18" s="112" customFormat="1" ht="15" customHeight="1">
      <c r="A54" s="197" t="s">
        <v>88</v>
      </c>
      <c r="B54" s="126">
        <f>B7/1000</f>
        <v>1.28</v>
      </c>
      <c r="C54" s="126" t="s">
        <v>98</v>
      </c>
      <c r="D54" s="126"/>
      <c r="E54" s="126"/>
      <c r="F54" s="126"/>
      <c r="G54" s="189"/>
      <c r="I54" s="122"/>
      <c r="J54" s="123"/>
      <c r="K54" s="123"/>
      <c r="L54" s="123"/>
      <c r="M54" s="125"/>
      <c r="N54" s="123"/>
      <c r="O54" s="123"/>
      <c r="P54" s="123"/>
      <c r="Q54" s="123"/>
      <c r="R54" s="125"/>
    </row>
    <row r="55" spans="1:18" s="112" customFormat="1" ht="15" customHeight="1">
      <c r="A55" s="198" t="s">
        <v>89</v>
      </c>
      <c r="B55" s="127">
        <f>B8</f>
        <v>1</v>
      </c>
      <c r="C55" s="127" t="s">
        <v>57</v>
      </c>
      <c r="D55" s="126"/>
      <c r="E55" s="128"/>
      <c r="F55" s="126"/>
      <c r="G55" s="189"/>
      <c r="I55" s="122"/>
      <c r="J55" s="123"/>
      <c r="K55" s="123"/>
      <c r="L55" s="123"/>
      <c r="M55" s="125"/>
      <c r="N55" s="123"/>
      <c r="O55" s="123"/>
      <c r="P55" s="123"/>
      <c r="Q55" s="123"/>
      <c r="R55" s="125"/>
    </row>
    <row r="56" spans="1:18" s="112" customFormat="1" ht="15" customHeight="1">
      <c r="A56" s="198" t="s">
        <v>90</v>
      </c>
      <c r="B56" s="127">
        <f>B9</f>
        <v>0.92</v>
      </c>
      <c r="C56" s="127" t="s">
        <v>57</v>
      </c>
      <c r="D56" s="126"/>
      <c r="E56" s="126"/>
      <c r="F56" s="126"/>
      <c r="G56" s="189"/>
      <c r="I56" s="122"/>
      <c r="J56" s="123"/>
      <c r="K56" s="123"/>
      <c r="L56" s="123"/>
      <c r="M56" s="125"/>
      <c r="N56" s="123"/>
      <c r="O56" s="123"/>
      <c r="P56" s="123"/>
      <c r="Q56" s="123"/>
      <c r="R56" s="125"/>
    </row>
    <row r="57" spans="1:18" s="112" customFormat="1" ht="15" customHeight="1">
      <c r="A57" s="198" t="s">
        <v>129</v>
      </c>
      <c r="B57" s="127">
        <f>B10</f>
        <v>1</v>
      </c>
      <c r="C57" s="127" t="s">
        <v>58</v>
      </c>
      <c r="D57" s="126"/>
      <c r="E57" s="126"/>
      <c r="F57" s="126"/>
      <c r="G57" s="189"/>
      <c r="I57" s="122"/>
      <c r="J57" s="123"/>
      <c r="K57" s="123"/>
      <c r="L57" s="123"/>
      <c r="M57" s="125"/>
      <c r="N57" s="123"/>
      <c r="O57" s="123"/>
      <c r="P57" s="123"/>
      <c r="Q57" s="123"/>
      <c r="R57" s="125"/>
    </row>
    <row r="58" spans="1:18" s="112" customFormat="1" ht="15" customHeight="1">
      <c r="A58" s="191" t="s">
        <v>142</v>
      </c>
      <c r="B58" s="126"/>
      <c r="C58" s="126"/>
      <c r="D58" s="126"/>
      <c r="F58" s="126">
        <f>B14</f>
        <v>0</v>
      </c>
      <c r="G58" s="189" t="s">
        <v>99</v>
      </c>
      <c r="I58" s="122"/>
      <c r="J58" s="123"/>
      <c r="K58" s="123"/>
      <c r="L58" s="123"/>
      <c r="M58" s="125"/>
      <c r="N58" s="123"/>
      <c r="O58" s="123"/>
      <c r="P58" s="123"/>
      <c r="Q58" s="123"/>
      <c r="R58" s="125"/>
    </row>
    <row r="59" spans="1:18" s="112" customFormat="1" ht="15" customHeight="1">
      <c r="A59" s="191" t="s">
        <v>97</v>
      </c>
      <c r="B59" s="126"/>
      <c r="C59" s="126"/>
      <c r="D59" s="129">
        <f>B13</f>
        <v>0</v>
      </c>
      <c r="E59" s="126"/>
      <c r="F59" s="126"/>
      <c r="G59" s="189"/>
      <c r="I59" s="122"/>
      <c r="J59" s="123"/>
      <c r="K59" s="123"/>
      <c r="L59" s="123"/>
      <c r="M59" s="125"/>
      <c r="N59" s="123"/>
      <c r="O59" s="123"/>
      <c r="P59" s="123"/>
      <c r="Q59" s="123"/>
      <c r="R59" s="125"/>
    </row>
    <row r="60" spans="1:18" s="112" customFormat="1" ht="15" customHeight="1">
      <c r="A60" s="197" t="s">
        <v>88</v>
      </c>
      <c r="B60" s="126">
        <f>B15/1000</f>
        <v>0</v>
      </c>
      <c r="C60" s="126" t="s">
        <v>98</v>
      </c>
      <c r="D60" s="128"/>
      <c r="E60" s="129"/>
      <c r="F60" s="126"/>
      <c r="G60" s="189"/>
      <c r="I60" s="122"/>
      <c r="J60" s="123"/>
      <c r="K60" s="123"/>
      <c r="L60" s="123"/>
      <c r="M60" s="125"/>
      <c r="N60" s="123"/>
      <c r="O60" s="123"/>
      <c r="P60" s="123"/>
      <c r="Q60" s="123"/>
      <c r="R60" s="125"/>
    </row>
    <row r="61" spans="1:18" s="112" customFormat="1" ht="15" customHeight="1">
      <c r="A61" s="198" t="s">
        <v>89</v>
      </c>
      <c r="B61" s="127">
        <f>B16</f>
        <v>0</v>
      </c>
      <c r="C61" s="127" t="s">
        <v>57</v>
      </c>
      <c r="D61" s="128"/>
      <c r="E61" s="129"/>
      <c r="F61" s="126"/>
      <c r="G61" s="189"/>
      <c r="I61" s="122"/>
      <c r="J61" s="123"/>
      <c r="K61" s="123"/>
      <c r="L61" s="123"/>
      <c r="M61" s="125"/>
      <c r="N61" s="123"/>
      <c r="O61" s="123"/>
      <c r="P61" s="123"/>
      <c r="Q61" s="123"/>
      <c r="R61" s="125"/>
    </row>
    <row r="62" spans="1:18" s="112" customFormat="1" ht="15" customHeight="1">
      <c r="A62" s="198" t="s">
        <v>90</v>
      </c>
      <c r="B62" s="127">
        <f>B17</f>
        <v>0</v>
      </c>
      <c r="C62" s="127" t="s">
        <v>57</v>
      </c>
      <c r="D62" s="128"/>
      <c r="E62" s="129"/>
      <c r="F62" s="126"/>
      <c r="G62" s="189"/>
      <c r="I62" s="122"/>
      <c r="J62" s="123"/>
      <c r="K62" s="123"/>
      <c r="L62" s="123"/>
      <c r="M62" s="125"/>
      <c r="N62" s="123"/>
      <c r="O62" s="123"/>
      <c r="P62" s="123"/>
      <c r="Q62" s="123"/>
      <c r="R62" s="125"/>
    </row>
    <row r="63" spans="1:18" s="112" customFormat="1" ht="15" customHeight="1">
      <c r="A63" s="198" t="s">
        <v>129</v>
      </c>
      <c r="B63" s="127">
        <f>B18</f>
        <v>0</v>
      </c>
      <c r="C63" s="127" t="s">
        <v>58</v>
      </c>
      <c r="D63" s="128"/>
      <c r="E63" s="129"/>
      <c r="F63" s="126"/>
      <c r="G63" s="189"/>
      <c r="I63" s="122"/>
      <c r="J63" s="123"/>
      <c r="K63" s="123"/>
      <c r="L63" s="123"/>
      <c r="M63" s="125"/>
      <c r="N63" s="123"/>
      <c r="O63" s="123"/>
      <c r="P63" s="123"/>
      <c r="Q63" s="123"/>
      <c r="R63" s="125"/>
    </row>
    <row r="64" spans="1:18" s="112" customFormat="1" ht="15" customHeight="1">
      <c r="A64" s="191" t="s">
        <v>143</v>
      </c>
      <c r="B64" s="126"/>
      <c r="C64" s="126"/>
      <c r="D64" s="126"/>
      <c r="F64" s="126">
        <f>B22</f>
        <v>0</v>
      </c>
      <c r="G64" s="189" t="s">
        <v>99</v>
      </c>
      <c r="I64" s="122"/>
      <c r="J64" s="123"/>
      <c r="K64" s="123"/>
      <c r="L64" s="123"/>
      <c r="M64" s="125"/>
      <c r="N64" s="123"/>
      <c r="O64" s="123"/>
      <c r="P64" s="123"/>
      <c r="Q64" s="123"/>
      <c r="R64" s="125"/>
    </row>
    <row r="65" spans="1:18" s="112" customFormat="1" ht="15" customHeight="1">
      <c r="A65" s="191" t="s">
        <v>97</v>
      </c>
      <c r="B65" s="126"/>
      <c r="C65" s="126"/>
      <c r="D65" s="129">
        <f>B21</f>
        <v>0</v>
      </c>
      <c r="E65" s="126"/>
      <c r="F65" s="126"/>
      <c r="G65" s="189"/>
      <c r="I65" s="122"/>
      <c r="J65" s="123"/>
      <c r="K65" s="123"/>
      <c r="L65" s="123"/>
      <c r="M65" s="125"/>
      <c r="N65" s="123"/>
      <c r="O65" s="123"/>
      <c r="P65" s="123"/>
      <c r="Q65" s="123"/>
      <c r="R65" s="125"/>
    </row>
    <row r="66" spans="1:18" s="112" customFormat="1" ht="15" customHeight="1">
      <c r="A66" s="197" t="s">
        <v>88</v>
      </c>
      <c r="B66" s="126">
        <f>B23/1000</f>
        <v>0</v>
      </c>
      <c r="C66" s="126" t="s">
        <v>98</v>
      </c>
      <c r="G66" s="189"/>
      <c r="I66" s="122"/>
      <c r="J66" s="123"/>
      <c r="K66" s="123"/>
      <c r="L66" s="123"/>
      <c r="M66" s="125"/>
      <c r="N66" s="123"/>
      <c r="O66" s="123"/>
      <c r="P66" s="123"/>
      <c r="Q66" s="123"/>
      <c r="R66" s="125"/>
    </row>
    <row r="67" spans="1:18" s="112" customFormat="1" ht="15" customHeight="1">
      <c r="A67" s="198" t="s">
        <v>89</v>
      </c>
      <c r="B67" s="127">
        <f>B24</f>
        <v>0</v>
      </c>
      <c r="C67" s="127" t="s">
        <v>57</v>
      </c>
      <c r="G67" s="189"/>
      <c r="I67" s="122"/>
      <c r="J67" s="123"/>
      <c r="K67" s="123"/>
      <c r="L67" s="123"/>
      <c r="M67" s="125"/>
      <c r="N67" s="123"/>
      <c r="O67" s="123"/>
      <c r="P67" s="123"/>
      <c r="Q67" s="123"/>
      <c r="R67" s="125"/>
    </row>
    <row r="68" spans="1:18" s="112" customFormat="1" ht="15" customHeight="1">
      <c r="A68" s="198" t="s">
        <v>90</v>
      </c>
      <c r="B68" s="127">
        <f>B25</f>
        <v>0</v>
      </c>
      <c r="C68" s="127" t="s">
        <v>57</v>
      </c>
      <c r="G68" s="189"/>
      <c r="I68" s="122"/>
      <c r="J68" s="123"/>
      <c r="K68" s="123"/>
      <c r="L68" s="123"/>
      <c r="M68" s="125"/>
      <c r="N68" s="123"/>
      <c r="O68" s="123"/>
      <c r="P68" s="123"/>
      <c r="Q68" s="123"/>
      <c r="R68" s="125"/>
    </row>
    <row r="69" spans="1:18" s="112" customFormat="1" ht="15" customHeight="1">
      <c r="A69" s="198" t="s">
        <v>129</v>
      </c>
      <c r="B69" s="127">
        <f>B26</f>
        <v>0</v>
      </c>
      <c r="C69" s="127" t="s">
        <v>58</v>
      </c>
      <c r="G69" s="189"/>
      <c r="I69" s="122"/>
      <c r="J69" s="123"/>
      <c r="K69" s="123"/>
      <c r="L69" s="123"/>
      <c r="M69" s="125"/>
      <c r="N69" s="123"/>
      <c r="O69" s="123"/>
      <c r="P69" s="123"/>
      <c r="Q69" s="123"/>
      <c r="R69" s="125"/>
    </row>
    <row r="70" spans="1:18" s="112" customFormat="1" ht="15" customHeight="1">
      <c r="A70" s="191" t="s">
        <v>155</v>
      </c>
      <c r="B70" s="126"/>
      <c r="C70" s="126"/>
      <c r="D70" s="126"/>
      <c r="F70" s="126">
        <f>B30</f>
        <v>0</v>
      </c>
      <c r="G70" s="189" t="s">
        <v>99</v>
      </c>
      <c r="I70" s="122"/>
      <c r="J70" s="123"/>
      <c r="K70" s="123"/>
      <c r="L70" s="123"/>
      <c r="M70" s="125"/>
      <c r="N70" s="123"/>
      <c r="O70" s="123"/>
      <c r="P70" s="123"/>
      <c r="Q70" s="123"/>
      <c r="R70" s="125"/>
    </row>
    <row r="71" spans="1:18" s="112" customFormat="1" ht="15" customHeight="1">
      <c r="A71" s="191" t="s">
        <v>97</v>
      </c>
      <c r="B71" s="126"/>
      <c r="C71" s="126"/>
      <c r="D71" s="129">
        <f>B29</f>
        <v>0</v>
      </c>
      <c r="E71" s="126"/>
      <c r="F71" s="126"/>
      <c r="G71" s="189"/>
      <c r="I71" s="122"/>
      <c r="J71" s="123"/>
      <c r="K71" s="123"/>
      <c r="L71" s="123"/>
      <c r="M71" s="125"/>
      <c r="N71" s="123"/>
      <c r="O71" s="123"/>
      <c r="P71" s="123"/>
      <c r="Q71" s="123"/>
      <c r="R71" s="125"/>
    </row>
    <row r="72" spans="1:18" s="112" customFormat="1" ht="15" customHeight="1">
      <c r="A72" s="197" t="s">
        <v>88</v>
      </c>
      <c r="B72" s="126">
        <f>B31/1000</f>
        <v>0</v>
      </c>
      <c r="C72" s="126" t="s">
        <v>98</v>
      </c>
      <c r="G72" s="189"/>
      <c r="I72" s="122"/>
      <c r="J72" s="123"/>
      <c r="K72" s="123"/>
      <c r="L72" s="123"/>
      <c r="M72" s="125"/>
      <c r="N72" s="123"/>
      <c r="O72" s="123"/>
      <c r="P72" s="123"/>
      <c r="Q72" s="123"/>
      <c r="R72" s="125"/>
    </row>
    <row r="73" spans="1:18" s="112" customFormat="1" ht="15" customHeight="1">
      <c r="A73" s="198" t="s">
        <v>89</v>
      </c>
      <c r="B73" s="127">
        <f>B32</f>
        <v>0</v>
      </c>
      <c r="C73" s="127" t="s">
        <v>57</v>
      </c>
      <c r="G73" s="189"/>
      <c r="I73" s="122"/>
      <c r="J73" s="123"/>
      <c r="K73" s="123"/>
      <c r="L73" s="123"/>
      <c r="M73" s="125"/>
      <c r="N73" s="123"/>
      <c r="O73" s="123"/>
      <c r="P73" s="123"/>
      <c r="Q73" s="123"/>
      <c r="R73" s="125"/>
    </row>
    <row r="74" spans="1:18" s="112" customFormat="1" ht="15" customHeight="1">
      <c r="A74" s="198" t="s">
        <v>90</v>
      </c>
      <c r="B74" s="127">
        <f>B33</f>
        <v>0</v>
      </c>
      <c r="C74" s="127" t="s">
        <v>57</v>
      </c>
      <c r="G74" s="189"/>
      <c r="I74" s="122"/>
      <c r="J74" s="123"/>
      <c r="K74" s="123"/>
      <c r="L74" s="123"/>
      <c r="M74" s="125"/>
      <c r="N74" s="123"/>
      <c r="O74" s="123"/>
      <c r="P74" s="123"/>
      <c r="Q74" s="123"/>
      <c r="R74" s="125"/>
    </row>
    <row r="75" spans="1:18" s="112" customFormat="1" ht="15" customHeight="1">
      <c r="A75" s="198" t="s">
        <v>129</v>
      </c>
      <c r="B75" s="127">
        <f>B34</f>
        <v>0</v>
      </c>
      <c r="C75" s="127" t="s">
        <v>58</v>
      </c>
      <c r="G75" s="189"/>
      <c r="I75" s="122"/>
      <c r="J75" s="123"/>
      <c r="K75" s="123"/>
      <c r="L75" s="123"/>
      <c r="M75" s="125"/>
      <c r="N75" s="123"/>
      <c r="O75" s="123"/>
      <c r="P75" s="123"/>
      <c r="Q75" s="123"/>
      <c r="R75" s="125"/>
    </row>
    <row r="76" spans="1:18" s="112" customFormat="1" ht="15" customHeight="1">
      <c r="A76" s="191"/>
      <c r="B76" s="126"/>
      <c r="C76" s="126"/>
      <c r="D76" s="126"/>
      <c r="E76" s="126"/>
      <c r="F76" s="126"/>
      <c r="G76" s="189"/>
      <c r="I76" s="122"/>
      <c r="J76" s="123"/>
      <c r="K76" s="123"/>
      <c r="L76" s="123"/>
      <c r="M76" s="125"/>
      <c r="N76" s="123"/>
      <c r="O76" s="123"/>
      <c r="P76" s="123"/>
      <c r="Q76" s="123"/>
      <c r="R76" s="125"/>
    </row>
    <row r="77" spans="1:18" s="112" customFormat="1" ht="15" customHeight="1">
      <c r="A77" s="199" t="s">
        <v>91</v>
      </c>
      <c r="B77" s="126"/>
      <c r="C77" s="126"/>
      <c r="D77" s="126"/>
      <c r="E77" s="126"/>
      <c r="F77" s="126"/>
      <c r="G77" s="189"/>
      <c r="I77" s="122"/>
      <c r="J77" s="123"/>
      <c r="K77" s="123"/>
      <c r="L77" s="123"/>
      <c r="M77" s="125"/>
      <c r="N77" s="123"/>
      <c r="O77" s="123"/>
      <c r="P77" s="123"/>
      <c r="Q77" s="123"/>
      <c r="R77" s="125"/>
    </row>
    <row r="78" spans="1:18" s="112" customFormat="1" ht="15" customHeight="1">
      <c r="A78" s="191" t="s">
        <v>83</v>
      </c>
      <c r="B78" s="126"/>
      <c r="C78" s="126"/>
      <c r="D78" s="126"/>
      <c r="E78" s="126"/>
      <c r="F78" s="126"/>
      <c r="G78" s="189"/>
      <c r="I78" s="122"/>
      <c r="J78" s="123"/>
      <c r="K78" s="123"/>
      <c r="L78" s="123"/>
      <c r="M78" s="125"/>
      <c r="N78" s="123"/>
      <c r="O78" s="123"/>
      <c r="P78" s="123"/>
      <c r="Q78" s="123"/>
      <c r="R78" s="125"/>
    </row>
    <row r="79" spans="1:18" s="112" customFormat="1" ht="15" customHeight="1">
      <c r="A79" s="197" t="s">
        <v>92</v>
      </c>
      <c r="B79" s="133">
        <f>G5</f>
        <v>2736</v>
      </c>
      <c r="C79" s="126" t="s">
        <v>84</v>
      </c>
      <c r="D79" s="126"/>
      <c r="E79" s="126"/>
      <c r="F79" s="126"/>
      <c r="G79" s="189"/>
      <c r="I79" s="122"/>
      <c r="J79" s="123"/>
      <c r="K79" s="123"/>
      <c r="L79" s="123"/>
      <c r="M79" s="125"/>
      <c r="N79" s="123"/>
      <c r="O79" s="123"/>
      <c r="P79" s="123"/>
      <c r="Q79" s="123"/>
      <c r="R79" s="125"/>
    </row>
    <row r="80" spans="1:18" s="112" customFormat="1" ht="15" customHeight="1">
      <c r="A80" s="197"/>
      <c r="B80" s="134" t="s">
        <v>130</v>
      </c>
      <c r="C80" s="126"/>
      <c r="D80" s="132" t="s">
        <v>101</v>
      </c>
      <c r="E80" s="128" t="s">
        <v>103</v>
      </c>
      <c r="F80" s="133">
        <f>G6</f>
        <v>2</v>
      </c>
      <c r="G80" s="189" t="s">
        <v>17</v>
      </c>
      <c r="I80" s="122"/>
      <c r="J80" s="123"/>
      <c r="K80" s="123"/>
      <c r="L80" s="123"/>
      <c r="M80" s="125"/>
      <c r="N80" s="123"/>
      <c r="O80" s="123"/>
      <c r="P80" s="123"/>
      <c r="Q80" s="123"/>
      <c r="R80" s="125"/>
    </row>
    <row r="81" spans="1:18" s="112" customFormat="1" ht="15" customHeight="1">
      <c r="A81" s="197"/>
      <c r="B81" s="135" t="s">
        <v>153</v>
      </c>
      <c r="C81" s="126"/>
      <c r="D81" s="126"/>
      <c r="E81" s="128" t="s">
        <v>100</v>
      </c>
      <c r="F81" s="133">
        <f>G7</f>
        <v>1.2</v>
      </c>
      <c r="G81" s="189" t="s">
        <v>17</v>
      </c>
      <c r="I81" s="122"/>
      <c r="J81" s="123"/>
      <c r="K81" s="123"/>
      <c r="L81" s="123"/>
      <c r="M81" s="125"/>
      <c r="N81" s="123"/>
      <c r="O81" s="123"/>
      <c r="P81" s="123"/>
      <c r="Q81" s="123"/>
      <c r="R81" s="125"/>
    </row>
    <row r="82" spans="1:18" s="112" customFormat="1" ht="15" customHeight="1">
      <c r="A82" s="191"/>
      <c r="B82" s="126"/>
      <c r="C82" s="126"/>
      <c r="D82" s="126"/>
      <c r="E82" s="128" t="s">
        <v>102</v>
      </c>
      <c r="F82" s="133">
        <f>G8</f>
        <v>3768</v>
      </c>
      <c r="G82" s="189" t="s">
        <v>4</v>
      </c>
      <c r="I82" s="122"/>
      <c r="J82" s="123"/>
      <c r="K82" s="123"/>
      <c r="L82" s="123"/>
      <c r="M82" s="125"/>
      <c r="N82" s="123"/>
      <c r="O82" s="123"/>
      <c r="P82" s="123"/>
      <c r="Q82" s="123"/>
      <c r="R82" s="125"/>
    </row>
    <row r="83" spans="1:18" s="112" customFormat="1" ht="15" customHeight="1">
      <c r="A83" s="191"/>
      <c r="B83" s="126"/>
      <c r="C83" s="126"/>
      <c r="D83" s="126"/>
      <c r="E83" s="128"/>
      <c r="F83" s="133"/>
      <c r="G83" s="189"/>
      <c r="I83" s="122"/>
      <c r="J83" s="123"/>
      <c r="K83" s="123"/>
      <c r="L83" s="123"/>
      <c r="M83" s="125"/>
      <c r="N83" s="123"/>
      <c r="O83" s="123"/>
      <c r="P83" s="123"/>
      <c r="Q83" s="123"/>
      <c r="R83" s="125"/>
    </row>
    <row r="84" spans="1:18" s="112" customFormat="1" ht="15" customHeight="1">
      <c r="A84" s="191"/>
      <c r="B84" s="134" t="s">
        <v>130</v>
      </c>
      <c r="C84" s="126"/>
      <c r="D84" s="132" t="s">
        <v>101</v>
      </c>
      <c r="E84" s="128" t="s">
        <v>108</v>
      </c>
      <c r="F84" s="133">
        <f>G9</f>
        <v>2</v>
      </c>
      <c r="G84" s="190" t="s">
        <v>17</v>
      </c>
      <c r="I84" s="122"/>
      <c r="J84" s="123"/>
      <c r="K84" s="123"/>
      <c r="L84" s="123"/>
      <c r="M84" s="125"/>
      <c r="N84" s="123"/>
      <c r="O84" s="123"/>
      <c r="P84" s="123"/>
      <c r="Q84" s="123"/>
      <c r="R84" s="125"/>
    </row>
    <row r="85" spans="1:18" s="112" customFormat="1" ht="15" customHeight="1">
      <c r="A85" s="191"/>
      <c r="B85" s="132" t="s">
        <v>154</v>
      </c>
      <c r="C85" s="126"/>
      <c r="D85" s="126"/>
      <c r="E85" s="128" t="s">
        <v>109</v>
      </c>
      <c r="F85" s="133">
        <f>G10</f>
        <v>0</v>
      </c>
      <c r="G85" s="190" t="s">
        <v>17</v>
      </c>
      <c r="I85" s="122"/>
      <c r="J85" s="123"/>
      <c r="K85" s="123"/>
      <c r="L85" s="123"/>
      <c r="M85" s="125"/>
      <c r="N85" s="123"/>
      <c r="O85" s="123"/>
      <c r="P85" s="123"/>
      <c r="Q85" s="123"/>
      <c r="R85" s="125"/>
    </row>
    <row r="86" spans="1:18" s="112" customFormat="1" ht="15" customHeight="1">
      <c r="A86" s="191"/>
      <c r="B86" s="126"/>
      <c r="C86" s="126"/>
      <c r="D86" s="126"/>
      <c r="E86" s="128" t="s">
        <v>145</v>
      </c>
      <c r="F86" s="133">
        <f>G11</f>
        <v>0</v>
      </c>
      <c r="G86" s="190" t="s">
        <v>17</v>
      </c>
      <c r="I86" s="122"/>
      <c r="Q86"/>
      <c r="R86"/>
    </row>
    <row r="87" spans="1:18" s="112" customFormat="1" ht="15" customHeight="1">
      <c r="A87" s="191"/>
      <c r="B87" s="126"/>
      <c r="C87" s="126"/>
      <c r="D87" s="126"/>
      <c r="E87" s="128" t="s">
        <v>102</v>
      </c>
      <c r="F87" s="133">
        <f>G12</f>
        <v>0</v>
      </c>
      <c r="G87" s="189" t="s">
        <v>4</v>
      </c>
      <c r="I87" s="122"/>
      <c r="Q87" s="142"/>
      <c r="R87" s="142"/>
    </row>
    <row r="88" spans="1:18" s="112" customFormat="1" ht="15" customHeight="1">
      <c r="A88" s="191"/>
      <c r="B88" s="126"/>
      <c r="C88" s="126"/>
      <c r="D88" s="126"/>
      <c r="E88" s="126"/>
      <c r="F88" s="126"/>
      <c r="G88" s="189"/>
      <c r="I88" s="122"/>
      <c r="Q88" s="142"/>
      <c r="R88" s="142"/>
    </row>
    <row r="89" spans="1:18" s="112" customFormat="1" ht="15" customHeight="1">
      <c r="A89" s="199" t="s">
        <v>93</v>
      </c>
      <c r="B89" s="126"/>
      <c r="C89" s="126"/>
      <c r="D89" s="126"/>
      <c r="E89" s="126"/>
      <c r="F89" s="126"/>
      <c r="G89" s="189"/>
      <c r="I89" s="122"/>
      <c r="Q89"/>
      <c r="R89"/>
    </row>
    <row r="90" spans="1:18" s="112" customFormat="1" ht="15" customHeight="1">
      <c r="A90" s="191" t="s">
        <v>85</v>
      </c>
      <c r="B90" s="126"/>
      <c r="C90" s="126"/>
      <c r="D90" s="126"/>
      <c r="E90" s="126"/>
      <c r="F90" s="126"/>
      <c r="G90" s="189"/>
      <c r="I90" s="122"/>
      <c r="Q90" s="202"/>
      <c r="R90" s="202"/>
    </row>
    <row r="91" spans="1:18" s="112" customFormat="1" ht="15" customHeight="1">
      <c r="A91" s="197" t="s">
        <v>94</v>
      </c>
      <c r="B91" s="133">
        <f>G14</f>
        <v>1884.1600000000003</v>
      </c>
      <c r="C91" s="126" t="s">
        <v>84</v>
      </c>
      <c r="D91" s="126"/>
      <c r="E91" s="126"/>
      <c r="F91" s="126"/>
      <c r="G91" s="189"/>
      <c r="I91" s="122"/>
      <c r="Q91" s="202"/>
      <c r="R91" s="202"/>
    </row>
    <row r="92" spans="1:18" s="112" customFormat="1" ht="15" customHeight="1">
      <c r="A92" s="197"/>
      <c r="B92" s="134" t="s">
        <v>130</v>
      </c>
      <c r="C92" s="126"/>
      <c r="D92" s="132" t="s">
        <v>101</v>
      </c>
      <c r="E92" s="128" t="s">
        <v>103</v>
      </c>
      <c r="F92" s="133">
        <f>G15</f>
        <v>1.5</v>
      </c>
      <c r="G92" s="189" t="s">
        <v>17</v>
      </c>
      <c r="I92" s="122"/>
      <c r="Q92"/>
      <c r="R92"/>
    </row>
    <row r="93" spans="1:18" s="112" customFormat="1" ht="15" customHeight="1">
      <c r="A93" s="197"/>
      <c r="B93" s="135" t="s">
        <v>153</v>
      </c>
      <c r="C93" s="126"/>
      <c r="D93" s="126"/>
      <c r="E93" s="128" t="s">
        <v>100</v>
      </c>
      <c r="F93" s="133">
        <f>G16</f>
        <v>1.2</v>
      </c>
      <c r="G93" s="189" t="s">
        <v>17</v>
      </c>
      <c r="I93" s="122"/>
      <c r="Q93"/>
      <c r="R93"/>
    </row>
    <row r="94" spans="1:18" s="112" customFormat="1" ht="15" customHeight="1">
      <c r="A94" s="197"/>
      <c r="B94" s="126"/>
      <c r="C94" s="126"/>
      <c r="D94" s="126"/>
      <c r="E94" s="128" t="s">
        <v>102</v>
      </c>
      <c r="F94" s="133">
        <f>G17</f>
        <v>2119.5</v>
      </c>
      <c r="G94" s="189" t="s">
        <v>4</v>
      </c>
      <c r="I94" s="122"/>
      <c r="Q94" s="123"/>
      <c r="R94" s="125"/>
    </row>
    <row r="95" spans="1:18" s="112" customFormat="1" ht="15" customHeight="1">
      <c r="A95" s="197"/>
      <c r="B95" s="126"/>
      <c r="C95" s="126"/>
      <c r="D95" s="126"/>
      <c r="E95" s="128"/>
      <c r="F95" s="133"/>
      <c r="G95" s="189"/>
      <c r="I95" s="122"/>
      <c r="Q95" s="123"/>
      <c r="R95" s="125"/>
    </row>
    <row r="96" spans="1:18" s="112" customFormat="1" ht="15" customHeight="1">
      <c r="A96" s="197"/>
      <c r="B96" s="134" t="s">
        <v>130</v>
      </c>
      <c r="C96" s="126"/>
      <c r="D96" s="132" t="s">
        <v>101</v>
      </c>
      <c r="E96" s="128" t="s">
        <v>108</v>
      </c>
      <c r="F96" s="133">
        <f>G18</f>
        <v>0</v>
      </c>
      <c r="G96" s="189"/>
      <c r="I96" s="122"/>
      <c r="Q96" s="123"/>
      <c r="R96" s="125"/>
    </row>
    <row r="97" spans="1:18" s="112" customFormat="1" ht="15" customHeight="1">
      <c r="A97" s="197"/>
      <c r="B97" s="132" t="s">
        <v>154</v>
      </c>
      <c r="C97" s="126"/>
      <c r="D97" s="126"/>
      <c r="E97" s="128" t="s">
        <v>109</v>
      </c>
      <c r="F97" s="133">
        <f>G19</f>
        <v>0</v>
      </c>
      <c r="G97" s="189"/>
      <c r="I97" s="122"/>
      <c r="J97" s="123"/>
      <c r="K97" s="123"/>
      <c r="L97" s="123"/>
      <c r="M97" s="125"/>
      <c r="N97" s="123"/>
      <c r="O97" s="123"/>
      <c r="P97" s="123"/>
      <c r="Q97" s="123"/>
      <c r="R97" s="125"/>
    </row>
    <row r="98" spans="1:18" s="112" customFormat="1" ht="15" customHeight="1">
      <c r="A98" s="197"/>
      <c r="B98" s="126"/>
      <c r="C98" s="126"/>
      <c r="D98" s="126"/>
      <c r="E98" s="128" t="s">
        <v>145</v>
      </c>
      <c r="F98" s="133">
        <f>G20</f>
        <v>0</v>
      </c>
      <c r="G98" s="189"/>
      <c r="I98" s="122"/>
      <c r="J98" s="123"/>
      <c r="K98" s="123"/>
      <c r="L98" s="123"/>
      <c r="M98" s="125"/>
      <c r="N98" s="123"/>
      <c r="O98" s="123"/>
      <c r="P98" s="123"/>
      <c r="Q98" s="123"/>
      <c r="R98" s="125"/>
    </row>
    <row r="99" spans="1:18" s="112" customFormat="1" ht="15" customHeight="1">
      <c r="A99" s="197"/>
      <c r="B99" s="126"/>
      <c r="C99" s="126"/>
      <c r="D99" s="126"/>
      <c r="E99" s="128" t="s">
        <v>102</v>
      </c>
      <c r="F99" s="133">
        <f>G21</f>
        <v>0</v>
      </c>
      <c r="G99" s="189" t="s">
        <v>4</v>
      </c>
      <c r="I99" s="122"/>
      <c r="J99" s="123"/>
      <c r="K99" s="123"/>
      <c r="L99" s="123"/>
      <c r="M99" s="125"/>
      <c r="N99" s="123"/>
      <c r="O99" s="123"/>
      <c r="P99" s="123"/>
      <c r="Q99" s="123"/>
      <c r="R99" s="125"/>
    </row>
    <row r="100" spans="1:18" s="112" customFormat="1" ht="15" customHeight="1">
      <c r="A100" s="191"/>
      <c r="B100" s="126"/>
      <c r="C100" s="126"/>
      <c r="D100" s="126"/>
      <c r="F100" s="126"/>
      <c r="G100" s="189"/>
      <c r="I100" s="122"/>
      <c r="J100" s="123"/>
      <c r="K100" s="123"/>
      <c r="L100" s="123"/>
      <c r="M100" s="125"/>
      <c r="N100" s="123"/>
      <c r="O100" s="123"/>
      <c r="P100" s="123"/>
      <c r="Q100" s="123"/>
      <c r="R100" s="125"/>
    </row>
    <row r="101" spans="1:18" s="112" customFormat="1" ht="15" customHeight="1">
      <c r="A101" s="199" t="s">
        <v>144</v>
      </c>
      <c r="B101" s="126"/>
      <c r="C101" s="126"/>
      <c r="D101" s="126"/>
      <c r="E101" s="126"/>
      <c r="F101" s="126"/>
      <c r="G101" s="189"/>
      <c r="I101" s="122"/>
      <c r="J101" s="123"/>
      <c r="K101" s="123"/>
      <c r="L101" s="123"/>
      <c r="M101" s="125"/>
      <c r="N101" s="123"/>
      <c r="O101" s="123"/>
      <c r="P101" s="123"/>
      <c r="Q101" s="123"/>
      <c r="R101" s="125"/>
    </row>
    <row r="102" spans="1:18" s="112" customFormat="1" ht="15" customHeight="1">
      <c r="A102" s="200" t="s">
        <v>104</v>
      </c>
      <c r="B102" s="126"/>
      <c r="C102" s="126"/>
      <c r="D102" s="126"/>
      <c r="E102" s="126"/>
      <c r="F102" s="133">
        <f>G23</f>
        <v>0.1</v>
      </c>
      <c r="G102" s="189" t="s">
        <v>95</v>
      </c>
      <c r="I102" s="122"/>
      <c r="J102" s="123"/>
      <c r="K102" s="123"/>
      <c r="L102" s="123"/>
      <c r="M102" s="125"/>
      <c r="N102" s="123"/>
      <c r="O102" s="123"/>
      <c r="P102" s="123"/>
      <c r="Q102" s="123"/>
      <c r="R102" s="125"/>
    </row>
    <row r="103" spans="1:18" s="112" customFormat="1" ht="15" customHeight="1">
      <c r="A103" s="191" t="s">
        <v>105</v>
      </c>
      <c r="B103" s="126"/>
      <c r="C103" s="126"/>
      <c r="D103" s="126"/>
      <c r="E103" s="126"/>
      <c r="F103" s="126"/>
      <c r="G103" s="189"/>
      <c r="I103" s="122"/>
      <c r="J103" s="123"/>
      <c r="K103" s="123"/>
      <c r="L103" s="123"/>
      <c r="M103" s="125"/>
      <c r="N103" s="123"/>
      <c r="O103" s="123"/>
      <c r="P103" s="123"/>
      <c r="Q103" s="123"/>
      <c r="R103" s="125"/>
    </row>
    <row r="104" spans="1:18" s="112" customFormat="1" ht="15" customHeight="1">
      <c r="A104" s="197" t="s">
        <v>128</v>
      </c>
      <c r="B104" s="133">
        <f>G24</f>
        <v>12.799999999999999</v>
      </c>
      <c r="C104" s="126" t="s">
        <v>96</v>
      </c>
      <c r="D104" s="126"/>
      <c r="E104" s="126"/>
      <c r="F104" s="126"/>
      <c r="G104" s="189"/>
      <c r="I104" s="122"/>
      <c r="J104" s="123"/>
      <c r="K104" s="123"/>
      <c r="L104" s="123"/>
      <c r="M104" s="125"/>
      <c r="N104" s="123"/>
      <c r="O104" s="123"/>
      <c r="P104" s="123"/>
      <c r="Q104" s="123"/>
      <c r="R104" s="125"/>
    </row>
    <row r="105" spans="1:18" s="112" customFormat="1" ht="15" customHeight="1">
      <c r="A105" s="191"/>
      <c r="B105" s="134" t="s">
        <v>130</v>
      </c>
      <c r="C105" s="126"/>
      <c r="D105" s="126"/>
      <c r="E105" s="126"/>
      <c r="F105" s="126"/>
      <c r="G105" s="189"/>
      <c r="I105" s="122"/>
      <c r="J105" s="123"/>
      <c r="K105" s="123"/>
      <c r="L105" s="123"/>
      <c r="M105" s="125"/>
      <c r="N105" s="123"/>
      <c r="O105" s="123"/>
      <c r="P105" s="123"/>
      <c r="Q105" s="123"/>
      <c r="R105" s="125"/>
    </row>
    <row r="106" spans="1:18" s="112" customFormat="1" ht="15" customHeight="1">
      <c r="A106" s="191"/>
      <c r="B106" s="137" t="s">
        <v>151</v>
      </c>
      <c r="C106" s="137"/>
      <c r="D106" s="132" t="s">
        <v>101</v>
      </c>
      <c r="E106" s="128" t="s">
        <v>103</v>
      </c>
      <c r="F106" s="133">
        <f>G25</f>
        <v>1.5</v>
      </c>
      <c r="G106" s="189" t="s">
        <v>17</v>
      </c>
      <c r="I106" s="122"/>
      <c r="J106" s="123"/>
      <c r="K106" s="123"/>
      <c r="L106" s="123"/>
      <c r="M106" s="125"/>
      <c r="N106" s="123"/>
      <c r="O106" s="123"/>
      <c r="P106" s="123"/>
      <c r="Q106" s="123"/>
      <c r="R106" s="125"/>
    </row>
    <row r="107" spans="1:18" s="112" customFormat="1" ht="15" customHeight="1">
      <c r="A107" s="191"/>
      <c r="B107" s="133"/>
      <c r="C107" s="126"/>
      <c r="D107" s="126"/>
      <c r="E107" s="128" t="s">
        <v>100</v>
      </c>
      <c r="F107" s="133">
        <f>G26</f>
        <v>1.7</v>
      </c>
      <c r="G107" s="189" t="s">
        <v>17</v>
      </c>
      <c r="I107" s="122"/>
      <c r="J107" s="123"/>
      <c r="K107" s="123"/>
      <c r="L107" s="123"/>
      <c r="M107" s="125"/>
      <c r="N107" s="123"/>
      <c r="O107" s="123"/>
      <c r="P107" s="123"/>
      <c r="Q107" s="123"/>
      <c r="R107" s="125"/>
    </row>
    <row r="108" spans="1:18" s="112" customFormat="1" ht="15" customHeight="1">
      <c r="A108" s="191"/>
      <c r="B108" s="126"/>
      <c r="C108" s="126"/>
      <c r="D108" s="126"/>
      <c r="E108" s="128" t="s">
        <v>106</v>
      </c>
      <c r="F108" s="136">
        <f>G27</f>
        <v>1</v>
      </c>
      <c r="G108" s="189" t="s">
        <v>107</v>
      </c>
      <c r="H108" s="126"/>
      <c r="I108" s="122"/>
      <c r="J108" s="123"/>
      <c r="K108" s="123"/>
      <c r="L108" s="123"/>
      <c r="M108" s="125"/>
      <c r="N108" s="123"/>
      <c r="O108" s="123"/>
      <c r="P108" s="123"/>
      <c r="Q108" s="123"/>
      <c r="R108" s="125"/>
    </row>
    <row r="109" spans="1:18" s="112" customFormat="1" ht="15" customHeight="1">
      <c r="A109" s="191"/>
      <c r="B109" s="126"/>
      <c r="C109" s="126"/>
      <c r="D109" s="126"/>
      <c r="E109" s="128" t="s">
        <v>111</v>
      </c>
      <c r="F109" s="133">
        <f>G28</f>
        <v>9.773249999999999</v>
      </c>
      <c r="G109" s="189" t="s">
        <v>96</v>
      </c>
      <c r="I109" s="122"/>
      <c r="J109" s="123"/>
      <c r="K109" s="123"/>
      <c r="L109" s="123"/>
      <c r="M109" s="125"/>
      <c r="N109" s="123"/>
      <c r="O109" s="123"/>
      <c r="P109" s="123"/>
      <c r="Q109" s="123"/>
      <c r="R109" s="125"/>
    </row>
    <row r="110" spans="1:18" s="112" customFormat="1" ht="15" customHeight="1">
      <c r="A110" s="191"/>
      <c r="B110" s="126"/>
      <c r="C110" s="126"/>
      <c r="D110" s="126"/>
      <c r="E110" s="126"/>
      <c r="F110" s="126"/>
      <c r="G110" s="189"/>
      <c r="I110" s="122"/>
      <c r="J110" s="123"/>
      <c r="K110" s="123"/>
      <c r="L110" s="123"/>
      <c r="M110" s="125"/>
      <c r="N110" s="123"/>
      <c r="O110" s="123"/>
      <c r="P110" s="123"/>
      <c r="Q110" s="123"/>
      <c r="R110" s="125"/>
    </row>
    <row r="111" spans="1:18" s="112" customFormat="1" ht="15" customHeight="1">
      <c r="A111" s="191"/>
      <c r="B111" s="273" t="s">
        <v>152</v>
      </c>
      <c r="C111" s="273"/>
      <c r="D111" s="132" t="s">
        <v>101</v>
      </c>
      <c r="E111" s="128" t="s">
        <v>108</v>
      </c>
      <c r="F111" s="133">
        <f>+G29</f>
        <v>0</v>
      </c>
      <c r="G111" s="189" t="s">
        <v>17</v>
      </c>
      <c r="I111" s="122"/>
      <c r="J111" s="123"/>
      <c r="K111" s="123"/>
      <c r="L111" s="123"/>
      <c r="M111" s="125"/>
      <c r="N111" s="123"/>
      <c r="O111" s="123"/>
      <c r="P111" s="123"/>
      <c r="Q111" s="123"/>
      <c r="R111" s="125"/>
    </row>
    <row r="112" spans="1:18" s="112" customFormat="1" ht="15" customHeight="1">
      <c r="A112" s="191"/>
      <c r="B112" s="133"/>
      <c r="C112" s="126"/>
      <c r="D112" s="126"/>
      <c r="E112" s="128" t="s">
        <v>109</v>
      </c>
      <c r="F112" s="133">
        <f>+G30</f>
        <v>0</v>
      </c>
      <c r="G112" s="189" t="s">
        <v>17</v>
      </c>
      <c r="I112" s="122"/>
      <c r="J112" s="123"/>
      <c r="K112" s="123"/>
      <c r="L112" s="123"/>
      <c r="M112" s="125"/>
      <c r="N112" s="123"/>
      <c r="O112" s="123"/>
      <c r="P112" s="123"/>
      <c r="Q112" s="123"/>
      <c r="R112" s="125"/>
    </row>
    <row r="113" spans="1:18" s="112" customFormat="1" ht="15" customHeight="1">
      <c r="A113" s="191"/>
      <c r="B113" s="126"/>
      <c r="C113" s="126"/>
      <c r="D113" s="126"/>
      <c r="E113" s="128" t="s">
        <v>110</v>
      </c>
      <c r="F113" s="133">
        <f>+G31</f>
        <v>0</v>
      </c>
      <c r="G113" s="189" t="s">
        <v>17</v>
      </c>
      <c r="I113" s="122"/>
      <c r="J113" s="123"/>
      <c r="K113" s="123"/>
      <c r="L113" s="123"/>
      <c r="M113" s="125"/>
      <c r="N113" s="123"/>
      <c r="O113" s="123"/>
      <c r="P113" s="123"/>
      <c r="Q113" s="123"/>
      <c r="R113" s="125"/>
    </row>
    <row r="114" spans="1:18" s="112" customFormat="1" ht="15" customHeight="1">
      <c r="A114" s="191"/>
      <c r="B114" s="126"/>
      <c r="C114" s="126"/>
      <c r="D114" s="126"/>
      <c r="E114" s="128" t="s">
        <v>111</v>
      </c>
      <c r="F114" s="133">
        <f>G32</f>
        <v>0</v>
      </c>
      <c r="G114" s="189" t="s">
        <v>96</v>
      </c>
      <c r="I114" s="122"/>
      <c r="J114" s="123"/>
      <c r="K114" s="123"/>
      <c r="L114" s="123"/>
      <c r="M114" s="125"/>
      <c r="N114" s="123"/>
      <c r="O114" s="123"/>
      <c r="P114" s="123"/>
      <c r="Q114" s="123"/>
      <c r="R114" s="125"/>
    </row>
    <row r="115" spans="1:18" s="112" customFormat="1" ht="15" customHeight="1">
      <c r="A115" s="191"/>
      <c r="B115" s="126"/>
      <c r="C115" s="126"/>
      <c r="D115" s="126"/>
      <c r="E115" s="126"/>
      <c r="F115" s="126"/>
      <c r="G115" s="189"/>
      <c r="I115" s="122"/>
      <c r="J115" s="123"/>
      <c r="K115" s="123"/>
      <c r="L115" s="123"/>
      <c r="M115" s="125"/>
      <c r="N115" s="123"/>
      <c r="O115" s="123"/>
      <c r="P115" s="123"/>
      <c r="Q115" s="123"/>
      <c r="R115" s="125"/>
    </row>
    <row r="116" spans="1:18" s="112" customFormat="1" ht="15" customHeight="1" thickBot="1">
      <c r="A116" s="201"/>
      <c r="B116" s="188"/>
      <c r="C116" s="188" t="s">
        <v>112</v>
      </c>
      <c r="D116" s="188"/>
      <c r="E116" s="188"/>
      <c r="F116" s="133">
        <f>+G33</f>
        <v>9.773249999999999</v>
      </c>
      <c r="G116" s="192" t="s">
        <v>96</v>
      </c>
      <c r="I116" s="122"/>
      <c r="J116" s="123"/>
      <c r="K116" s="123"/>
      <c r="L116" s="123"/>
      <c r="M116" s="125"/>
      <c r="N116" s="123"/>
      <c r="O116" s="123"/>
      <c r="P116" s="123"/>
      <c r="Q116" s="123"/>
      <c r="R116" s="125"/>
    </row>
    <row r="117" spans="1:18" s="112" customFormat="1" ht="15" customHeight="1">
      <c r="A117" s="126"/>
      <c r="B117" s="126"/>
      <c r="C117" s="126"/>
      <c r="D117" s="126"/>
      <c r="E117" s="126"/>
      <c r="F117" s="193"/>
      <c r="G117" s="126"/>
      <c r="I117" s="122"/>
      <c r="J117" s="123"/>
      <c r="K117" s="123"/>
      <c r="L117" s="123"/>
      <c r="M117" s="125"/>
      <c r="N117" s="123"/>
      <c r="O117" s="123"/>
      <c r="P117" s="123"/>
      <c r="Q117" s="123"/>
      <c r="R117" s="125"/>
    </row>
    <row r="118" spans="1:18" s="112" customFormat="1" ht="15" customHeight="1">
      <c r="A118" s="126"/>
      <c r="B118" s="126"/>
      <c r="C118" s="126"/>
      <c r="D118" s="126"/>
      <c r="E118" s="126"/>
      <c r="F118" s="126"/>
      <c r="G118" s="126"/>
      <c r="I118" s="122"/>
      <c r="J118" s="123"/>
      <c r="K118" s="123"/>
      <c r="L118" s="123"/>
      <c r="M118" s="125"/>
      <c r="N118" s="123"/>
      <c r="O118" s="123"/>
      <c r="P118" s="123"/>
      <c r="Q118" s="123"/>
      <c r="R118" s="125"/>
    </row>
    <row r="119" spans="1:18" s="112" customFormat="1" ht="15" customHeight="1">
      <c r="A119" s="203"/>
      <c r="B119" s="204"/>
      <c r="C119" s="205"/>
      <c r="D119" s="203"/>
      <c r="E119" s="203"/>
      <c r="F119" s="203"/>
      <c r="G119" s="203"/>
      <c r="H119" s="206"/>
      <c r="I119" s="207"/>
      <c r="J119" s="123"/>
      <c r="K119" s="123"/>
      <c r="L119" s="123"/>
      <c r="M119" s="125"/>
      <c r="N119" s="123"/>
      <c r="O119" s="123"/>
      <c r="P119" s="123"/>
      <c r="Q119" s="123"/>
      <c r="R119" s="125"/>
    </row>
    <row r="120" spans="1:18" s="112" customFormat="1" ht="1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123"/>
      <c r="K120" s="123"/>
      <c r="L120" s="123"/>
      <c r="M120" s="125"/>
      <c r="N120" s="123"/>
      <c r="O120" s="123"/>
      <c r="P120" s="123"/>
      <c r="Q120" s="123"/>
      <c r="R120" s="125"/>
    </row>
    <row r="121" spans="1:9" ht="15" customHeight="1">
      <c r="A121" s="215"/>
      <c r="B121" s="215"/>
      <c r="C121" s="215"/>
      <c r="D121" s="215"/>
      <c r="E121" s="215"/>
      <c r="F121" s="215"/>
      <c r="G121" s="215"/>
      <c r="H121" s="215"/>
      <c r="I121" s="215"/>
    </row>
    <row r="122" spans="1:9" ht="15" customHeight="1">
      <c r="A122" s="208"/>
      <c r="B122" s="209"/>
      <c r="C122" s="210"/>
      <c r="D122" s="211"/>
      <c r="E122" s="203"/>
      <c r="F122" s="203"/>
      <c r="G122" s="203"/>
      <c r="H122" s="212"/>
      <c r="I122" s="213"/>
    </row>
    <row r="123" spans="1:16" ht="15" customHeight="1">
      <c r="A123" s="216"/>
      <c r="B123" s="216"/>
      <c r="C123" s="216"/>
      <c r="D123" s="216"/>
      <c r="E123" s="216"/>
      <c r="F123" s="216"/>
      <c r="G123" s="216"/>
      <c r="H123" s="216"/>
      <c r="I123" s="218"/>
      <c r="J123" s="218"/>
      <c r="K123" s="218"/>
      <c r="L123" s="218"/>
      <c r="M123" s="218"/>
      <c r="N123" s="218"/>
      <c r="O123" s="218"/>
      <c r="P123" s="218"/>
    </row>
    <row r="124" spans="1:16" ht="15" customHeight="1">
      <c r="A124" s="216"/>
      <c r="B124" s="216"/>
      <c r="C124" s="216"/>
      <c r="D124" s="216"/>
      <c r="E124" s="216"/>
      <c r="F124" s="216"/>
      <c r="G124" s="216"/>
      <c r="H124" s="216"/>
      <c r="I124" s="218"/>
      <c r="J124" s="218"/>
      <c r="K124" s="218"/>
      <c r="L124" s="218"/>
      <c r="M124" s="218"/>
      <c r="N124" s="218"/>
      <c r="O124" s="218"/>
      <c r="P124" s="218"/>
    </row>
    <row r="125" spans="1:16" ht="15" customHeight="1">
      <c r="A125" s="203"/>
      <c r="B125" s="204"/>
      <c r="C125" s="205"/>
      <c r="D125" s="203"/>
      <c r="E125" s="203"/>
      <c r="F125" s="203"/>
      <c r="G125" s="203"/>
      <c r="H125" s="212"/>
      <c r="I125" s="218"/>
      <c r="J125" s="218"/>
      <c r="K125" s="218"/>
      <c r="L125" s="218"/>
      <c r="M125" s="218"/>
      <c r="N125" s="218"/>
      <c r="O125" s="218"/>
      <c r="P125" s="218"/>
    </row>
    <row r="126" spans="1:16" ht="15" customHeight="1">
      <c r="A126" s="215"/>
      <c r="B126" s="215"/>
      <c r="C126" s="215"/>
      <c r="D126" s="215"/>
      <c r="E126" s="215"/>
      <c r="F126" s="215"/>
      <c r="G126" s="215"/>
      <c r="H126" s="215"/>
      <c r="I126" s="218"/>
      <c r="J126" s="218"/>
      <c r="K126" s="218"/>
      <c r="L126" s="218"/>
      <c r="M126" s="218"/>
      <c r="N126" s="218"/>
      <c r="O126" s="218"/>
      <c r="P126" s="218"/>
    </row>
    <row r="127" spans="1:16" ht="15" customHeight="1">
      <c r="A127" s="215"/>
      <c r="B127" s="215"/>
      <c r="C127" s="215"/>
      <c r="D127" s="215"/>
      <c r="E127" s="215"/>
      <c r="F127" s="215"/>
      <c r="G127" s="215"/>
      <c r="H127" s="215"/>
      <c r="I127" s="218"/>
      <c r="J127" s="218"/>
      <c r="K127" s="218"/>
      <c r="L127" s="218"/>
      <c r="M127" s="218"/>
      <c r="N127" s="218"/>
      <c r="O127" s="218"/>
      <c r="P127" s="218"/>
    </row>
    <row r="128" spans="1:16" ht="15" customHeight="1">
      <c r="A128" s="214"/>
      <c r="B128" s="214"/>
      <c r="C128" s="214"/>
      <c r="D128" s="214"/>
      <c r="E128" s="214"/>
      <c r="F128" s="214"/>
      <c r="G128" s="214"/>
      <c r="H128" s="214"/>
      <c r="I128" s="218"/>
      <c r="J128" s="218"/>
      <c r="K128" s="218"/>
      <c r="L128" s="218"/>
      <c r="M128" s="218"/>
      <c r="N128" s="218"/>
      <c r="O128" s="218"/>
      <c r="P128" s="218"/>
    </row>
    <row r="129" spans="1:16" ht="15" customHeight="1">
      <c r="A129" s="217"/>
      <c r="B129" s="217"/>
      <c r="C129" s="217"/>
      <c r="D129" s="217"/>
      <c r="E129" s="217"/>
      <c r="F129" s="217"/>
      <c r="G129" s="217"/>
      <c r="H129" s="217"/>
      <c r="I129" s="218"/>
      <c r="J129" s="218"/>
      <c r="K129" s="218"/>
      <c r="L129" s="218"/>
      <c r="M129" s="218"/>
      <c r="N129" s="218"/>
      <c r="O129" s="218"/>
      <c r="P129" s="218"/>
    </row>
    <row r="130" spans="1:16" ht="15" customHeight="1">
      <c r="A130" s="217"/>
      <c r="B130" s="217"/>
      <c r="C130" s="217"/>
      <c r="D130" s="217"/>
      <c r="E130" s="217"/>
      <c r="F130" s="217"/>
      <c r="G130" s="217"/>
      <c r="H130" s="217"/>
      <c r="I130" s="218"/>
      <c r="J130" s="218"/>
      <c r="K130" s="218"/>
      <c r="L130" s="218"/>
      <c r="M130" s="218"/>
      <c r="N130" s="218"/>
      <c r="O130" s="218"/>
      <c r="P130" s="218"/>
    </row>
    <row r="131" spans="1:16" ht="15" customHeight="1">
      <c r="A131" s="212"/>
      <c r="B131" s="212"/>
      <c r="C131" s="212"/>
      <c r="D131" s="212"/>
      <c r="E131" s="212"/>
      <c r="F131" s="212"/>
      <c r="G131" s="212"/>
      <c r="H131" s="212"/>
      <c r="I131" s="218"/>
      <c r="J131" s="218"/>
      <c r="K131" s="218"/>
      <c r="L131" s="218"/>
      <c r="M131" s="218"/>
      <c r="N131" s="218"/>
      <c r="O131" s="218"/>
      <c r="P131" s="218"/>
    </row>
    <row r="132" spans="9:16" ht="15" customHeight="1">
      <c r="I132" s="218"/>
      <c r="J132" s="218"/>
      <c r="K132" s="218"/>
      <c r="L132" s="218"/>
      <c r="M132" s="218"/>
      <c r="N132" s="218"/>
      <c r="O132" s="218"/>
      <c r="P132" s="218"/>
    </row>
    <row r="133" spans="9:16" ht="15" customHeight="1">
      <c r="I133" s="218"/>
      <c r="J133" s="218"/>
      <c r="K133" s="218"/>
      <c r="L133" s="218"/>
      <c r="M133" s="218"/>
      <c r="N133" s="218"/>
      <c r="O133" s="218"/>
      <c r="P133" s="218"/>
    </row>
  </sheetData>
  <sheetProtection sheet="1" insertRows="0" deleteRows="0"/>
  <protectedRanges>
    <protectedRange sqref="A54:D58 F52:G52 E54:G57 E60:G63 F58:G58 F64:G64 A52:D52 D66:G68 A66:C69 A53:G53 F50 A60:D64 A59:G59 A65:G65 F100:G118 E76:G99 A76:D118 C51:F51 F70:G70 D72:G74 A72:C75 A70:D70 A71:G71 A45:B51 G45:G51 C45:F49 E101:E118" name="Intervalo13"/>
    <protectedRange sqref="H36" name="Intervalo12"/>
    <protectedRange sqref="G29:G31" name="Intervalo11"/>
    <protectedRange sqref="G25:G27" name="Intervalo10"/>
    <protectedRange sqref="G23" name="Intervalo9"/>
    <protectedRange sqref="G15:G16" name="Intervalo8"/>
    <protectedRange sqref="G6:G7" name="Intervalo7"/>
    <protectedRange sqref="B24:B26 B32:B34" name="Intervalo6"/>
    <protectedRange sqref="B21:B22 B29:B30" name="Intervalo5"/>
    <protectedRange sqref="B16:B19" name="Intervalo4"/>
    <protectedRange sqref="B13:B14" name="Intervalo3"/>
    <protectedRange sqref="B8:B11" name="Intervalo2"/>
    <protectedRange sqref="B5:B6" name="Intervalo1"/>
  </protectedRanges>
  <mergeCells count="67">
    <mergeCell ref="N1:Q1"/>
    <mergeCell ref="P2:Q2"/>
    <mergeCell ref="N23:R23"/>
    <mergeCell ref="O25:P25"/>
    <mergeCell ref="Q25:R25"/>
    <mergeCell ref="E33:F33"/>
    <mergeCell ref="K18:L18"/>
    <mergeCell ref="K19:L19"/>
    <mergeCell ref="Q26:R26"/>
    <mergeCell ref="Q27:R27"/>
    <mergeCell ref="B111:C111"/>
    <mergeCell ref="A45:G45"/>
    <mergeCell ref="A46:G46"/>
    <mergeCell ref="E16:F16"/>
    <mergeCell ref="E31:F31"/>
    <mergeCell ref="E25:F25"/>
    <mergeCell ref="E17:F17"/>
    <mergeCell ref="E21:F21"/>
    <mergeCell ref="E32:F32"/>
    <mergeCell ref="K16:L16"/>
    <mergeCell ref="O26:P26"/>
    <mergeCell ref="O27:P27"/>
    <mergeCell ref="K26:L26"/>
    <mergeCell ref="Q29:Q30"/>
    <mergeCell ref="E24:F24"/>
    <mergeCell ref="O24:P24"/>
    <mergeCell ref="K25:L25"/>
    <mergeCell ref="P29:P30"/>
    <mergeCell ref="K24:L24"/>
    <mergeCell ref="Q24:R24"/>
    <mergeCell ref="R29:R30"/>
    <mergeCell ref="K23:L23"/>
    <mergeCell ref="K20:L20"/>
    <mergeCell ref="J23:J24"/>
    <mergeCell ref="E7:F7"/>
    <mergeCell ref="E9:F9"/>
    <mergeCell ref="E10:F10"/>
    <mergeCell ref="E11:F11"/>
    <mergeCell ref="E8:F8"/>
    <mergeCell ref="J14:J15"/>
    <mergeCell ref="E15:F15"/>
    <mergeCell ref="J1:L2"/>
    <mergeCell ref="K3:L3"/>
    <mergeCell ref="E12:F12"/>
    <mergeCell ref="E5:F5"/>
    <mergeCell ref="E14:F14"/>
    <mergeCell ref="K14:L15"/>
    <mergeCell ref="K17:L17"/>
    <mergeCell ref="E18:F18"/>
    <mergeCell ref="E6:F6"/>
    <mergeCell ref="E28:F28"/>
    <mergeCell ref="E29:F29"/>
    <mergeCell ref="E30:F30"/>
    <mergeCell ref="E23:F23"/>
    <mergeCell ref="E19:F19"/>
    <mergeCell ref="E20:F20"/>
    <mergeCell ref="E26:F26"/>
    <mergeCell ref="K35:L35"/>
    <mergeCell ref="K31:L31"/>
    <mergeCell ref="K29:L29"/>
    <mergeCell ref="K30:L30"/>
    <mergeCell ref="K33:L33"/>
    <mergeCell ref="E27:F27"/>
    <mergeCell ref="K28:L28"/>
    <mergeCell ref="K27:L27"/>
    <mergeCell ref="K34:L34"/>
    <mergeCell ref="K32:L32"/>
  </mergeCells>
  <printOptions/>
  <pageMargins left="0.7086614173228347" right="0.7086614173228347" top="1.1811023622047245" bottom="1.377952755905511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.7109375" style="139" customWidth="1"/>
    <col min="2" max="2" width="32.57421875" style="0" customWidth="1"/>
    <col min="3" max="3" width="9.00390625" style="0" customWidth="1"/>
    <col min="4" max="4" width="12.140625" style="0" customWidth="1"/>
    <col min="5" max="5" width="3.57421875" style="0" customWidth="1"/>
    <col min="6" max="6" width="6.57421875" style="0" customWidth="1"/>
    <col min="7" max="7" width="8.00390625" style="0" customWidth="1"/>
    <col min="8" max="8" width="10.28125" style="138" customWidth="1"/>
    <col min="9" max="9" width="8.00390625" style="139" customWidth="1"/>
  </cols>
  <sheetData>
    <row r="1" spans="2:4" ht="15.75" thickBot="1">
      <c r="B1" s="163"/>
      <c r="C1" s="163"/>
      <c r="D1" s="163"/>
    </row>
    <row r="2" spans="1:9" ht="19.5" customHeight="1">
      <c r="A2" s="183"/>
      <c r="B2" s="282" t="s">
        <v>205</v>
      </c>
      <c r="C2" s="282"/>
      <c r="D2" s="283"/>
      <c r="E2" s="143"/>
      <c r="F2" s="143"/>
      <c r="G2" s="143"/>
      <c r="H2" s="143"/>
      <c r="I2" s="143"/>
    </row>
    <row r="3" spans="1:7" ht="15.75" thickBot="1">
      <c r="A3" s="184"/>
      <c r="B3" s="284"/>
      <c r="C3" s="284"/>
      <c r="D3" s="285"/>
      <c r="F3" s="187"/>
      <c r="G3" t="s">
        <v>192</v>
      </c>
    </row>
    <row r="4" spans="1:15" ht="15">
      <c r="A4" s="184"/>
      <c r="B4" s="174" t="s">
        <v>173</v>
      </c>
      <c r="C4" s="154">
        <v>15</v>
      </c>
      <c r="D4" s="157" t="s">
        <v>208</v>
      </c>
      <c r="G4" s="286" t="s">
        <v>210</v>
      </c>
      <c r="H4" s="286"/>
      <c r="I4" s="286"/>
      <c r="J4" s="286"/>
      <c r="K4" s="286"/>
      <c r="L4" s="286"/>
      <c r="M4" s="286"/>
      <c r="N4" s="286"/>
      <c r="O4" s="286"/>
    </row>
    <row r="5" spans="1:15" ht="15">
      <c r="A5" s="184"/>
      <c r="B5" s="175" t="s">
        <v>168</v>
      </c>
      <c r="C5" s="127">
        <v>50</v>
      </c>
      <c r="D5" s="158" t="s">
        <v>16</v>
      </c>
      <c r="G5" s="286"/>
      <c r="H5" s="286"/>
      <c r="I5" s="286"/>
      <c r="J5" s="286"/>
      <c r="K5" s="286"/>
      <c r="L5" s="286"/>
      <c r="M5" s="286"/>
      <c r="N5" s="286"/>
      <c r="O5" s="286"/>
    </row>
    <row r="6" spans="1:10" ht="15">
      <c r="A6" s="184"/>
      <c r="B6" s="175" t="s">
        <v>191</v>
      </c>
      <c r="C6" s="33">
        <f>C4*C5</f>
        <v>750</v>
      </c>
      <c r="D6" s="158" t="s">
        <v>54</v>
      </c>
      <c r="G6" s="141"/>
      <c r="H6" s="175"/>
      <c r="I6" s="185"/>
      <c r="J6" s="186"/>
    </row>
    <row r="7" spans="1:15" ht="15">
      <c r="A7" s="184"/>
      <c r="B7" s="175" t="s">
        <v>174</v>
      </c>
      <c r="C7" s="127">
        <v>3</v>
      </c>
      <c r="D7" s="158" t="s">
        <v>167</v>
      </c>
      <c r="G7" s="288" t="s">
        <v>211</v>
      </c>
      <c r="H7" s="288"/>
      <c r="I7" s="288"/>
      <c r="J7" s="288"/>
      <c r="K7" s="288"/>
      <c r="L7" s="288"/>
      <c r="M7" s="288"/>
      <c r="N7" s="288"/>
      <c r="O7" s="288"/>
    </row>
    <row r="8" spans="1:15" ht="15">
      <c r="A8" s="184"/>
      <c r="B8" s="175" t="s">
        <v>175</v>
      </c>
      <c r="C8" s="33">
        <f>C6*C7</f>
        <v>2250</v>
      </c>
      <c r="D8" s="158" t="s">
        <v>54</v>
      </c>
      <c r="G8" s="288"/>
      <c r="H8" s="288"/>
      <c r="I8" s="288"/>
      <c r="J8" s="288"/>
      <c r="K8" s="288"/>
      <c r="L8" s="288"/>
      <c r="M8" s="288"/>
      <c r="N8" s="288"/>
      <c r="O8" s="288"/>
    </row>
    <row r="9" spans="1:15" ht="15">
      <c r="A9" s="184"/>
      <c r="B9" s="222" t="s">
        <v>173</v>
      </c>
      <c r="C9" s="223">
        <v>8</v>
      </c>
      <c r="D9" s="224" t="s">
        <v>209</v>
      </c>
      <c r="G9" s="219"/>
      <c r="H9" s="219"/>
      <c r="I9" s="219"/>
      <c r="J9" s="219"/>
      <c r="K9" s="219"/>
      <c r="L9" s="219"/>
      <c r="M9" s="219"/>
      <c r="N9" s="219"/>
      <c r="O9" s="219"/>
    </row>
    <row r="10" spans="1:15" ht="15">
      <c r="A10" s="184"/>
      <c r="B10" s="175" t="s">
        <v>168</v>
      </c>
      <c r="C10" s="127">
        <v>200</v>
      </c>
      <c r="D10" s="158" t="s">
        <v>16</v>
      </c>
      <c r="G10" s="300"/>
      <c r="H10" s="219"/>
      <c r="I10" s="219"/>
      <c r="J10" s="219"/>
      <c r="K10" s="219"/>
      <c r="L10" s="219"/>
      <c r="M10" s="219"/>
      <c r="N10" s="219"/>
      <c r="O10" s="219"/>
    </row>
    <row r="11" spans="1:15" ht="15">
      <c r="A11" s="184"/>
      <c r="B11" s="175" t="s">
        <v>191</v>
      </c>
      <c r="C11" s="33">
        <f>C9*C10</f>
        <v>1600</v>
      </c>
      <c r="D11" s="158" t="s">
        <v>54</v>
      </c>
      <c r="G11" s="219"/>
      <c r="H11" s="219"/>
      <c r="I11" s="219"/>
      <c r="J11" s="219"/>
      <c r="K11" s="219"/>
      <c r="L11" s="219"/>
      <c r="M11" s="219"/>
      <c r="N11" s="219"/>
      <c r="O11" s="219"/>
    </row>
    <row r="12" spans="1:15" ht="15">
      <c r="A12" s="184"/>
      <c r="B12" s="175" t="s">
        <v>174</v>
      </c>
      <c r="C12" s="127">
        <v>3</v>
      </c>
      <c r="D12" s="158" t="s">
        <v>167</v>
      </c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15" ht="15">
      <c r="A13" s="184"/>
      <c r="B13" s="175" t="s">
        <v>175</v>
      </c>
      <c r="C13" s="33">
        <f>C11*C12</f>
        <v>4800</v>
      </c>
      <c r="D13" s="158" t="s">
        <v>54</v>
      </c>
      <c r="G13" s="219"/>
      <c r="H13" s="219"/>
      <c r="I13" s="219"/>
      <c r="J13" s="219"/>
      <c r="K13" s="219"/>
      <c r="L13" s="219"/>
      <c r="M13" s="219"/>
      <c r="N13" s="219"/>
      <c r="O13" s="219"/>
    </row>
    <row r="14" spans="1:4" ht="15">
      <c r="A14" s="184"/>
      <c r="B14" s="220" t="s">
        <v>207</v>
      </c>
      <c r="C14" s="296">
        <f>C8+C13</f>
        <v>7050</v>
      </c>
      <c r="D14" s="221" t="s">
        <v>54</v>
      </c>
    </row>
    <row r="15" spans="1:13" ht="15">
      <c r="A15" s="184"/>
      <c r="B15" s="144" t="s">
        <v>171</v>
      </c>
      <c r="C15" s="144"/>
      <c r="D15" s="169"/>
      <c r="M15" s="142"/>
    </row>
    <row r="16" spans="1:4" ht="15">
      <c r="A16" s="184"/>
      <c r="B16" s="176" t="s">
        <v>169</v>
      </c>
      <c r="C16" s="33">
        <f>C14/3</f>
        <v>2350</v>
      </c>
      <c r="D16" s="158" t="s">
        <v>4</v>
      </c>
    </row>
    <row r="17" spans="1:4" ht="15">
      <c r="A17" s="184"/>
      <c r="B17" s="176" t="s">
        <v>203</v>
      </c>
      <c r="C17" s="153">
        <v>6000</v>
      </c>
      <c r="D17" s="158" t="s">
        <v>4</v>
      </c>
    </row>
    <row r="18" spans="1:4" ht="15">
      <c r="A18" s="184"/>
      <c r="B18" s="176" t="s">
        <v>204</v>
      </c>
      <c r="C18" s="33">
        <f>C16+C17</f>
        <v>8350</v>
      </c>
      <c r="D18" s="158" t="s">
        <v>4</v>
      </c>
    </row>
    <row r="19" spans="1:4" ht="15">
      <c r="A19" s="184"/>
      <c r="B19" s="144" t="s">
        <v>172</v>
      </c>
      <c r="C19" s="144"/>
      <c r="D19" s="169"/>
    </row>
    <row r="20" spans="1:4" ht="15">
      <c r="A20" s="184"/>
      <c r="B20" s="176" t="s">
        <v>170</v>
      </c>
      <c r="C20" s="33">
        <f>C14*2/3</f>
        <v>4700</v>
      </c>
      <c r="D20" s="158" t="s">
        <v>4</v>
      </c>
    </row>
    <row r="21" spans="1:4" ht="16.5" customHeight="1">
      <c r="A21" s="184"/>
      <c r="B21" s="177" t="s">
        <v>176</v>
      </c>
      <c r="C21" s="148"/>
      <c r="D21" s="170"/>
    </row>
    <row r="22" spans="1:4" ht="16.5" customHeight="1">
      <c r="A22" s="184"/>
      <c r="B22" s="149" t="s">
        <v>178</v>
      </c>
      <c r="C22" s="141"/>
      <c r="D22" s="160"/>
    </row>
    <row r="23" spans="1:4" ht="16.5" customHeight="1">
      <c r="A23" s="184"/>
      <c r="B23" s="178" t="s">
        <v>146</v>
      </c>
      <c r="C23" s="147">
        <v>2.5</v>
      </c>
      <c r="D23" s="171" t="s">
        <v>17</v>
      </c>
    </row>
    <row r="24" spans="1:4" ht="16.5" customHeight="1">
      <c r="A24" s="184"/>
      <c r="B24" s="175" t="s">
        <v>145</v>
      </c>
      <c r="C24" s="145">
        <v>3</v>
      </c>
      <c r="D24" s="158" t="s">
        <v>17</v>
      </c>
    </row>
    <row r="25" spans="1:4" ht="15">
      <c r="A25" s="184"/>
      <c r="B25" s="175" t="s">
        <v>158</v>
      </c>
      <c r="C25" s="297">
        <f>3.14*C23*C23/4*C24*1000</f>
        <v>14718.75</v>
      </c>
      <c r="D25" s="158" t="s">
        <v>4</v>
      </c>
    </row>
    <row r="26" spans="1:4" ht="15">
      <c r="A26" s="184"/>
      <c r="B26" s="178" t="s">
        <v>108</v>
      </c>
      <c r="C26" s="147">
        <v>5</v>
      </c>
      <c r="D26" s="171" t="s">
        <v>17</v>
      </c>
    </row>
    <row r="27" spans="1:4" ht="15">
      <c r="A27" s="184"/>
      <c r="B27" s="175" t="s">
        <v>109</v>
      </c>
      <c r="C27" s="145">
        <v>2</v>
      </c>
      <c r="D27" s="158" t="s">
        <v>17</v>
      </c>
    </row>
    <row r="28" spans="1:4" ht="15">
      <c r="A28" s="184"/>
      <c r="B28" s="175" t="s">
        <v>145</v>
      </c>
      <c r="C28" s="145">
        <v>1.2</v>
      </c>
      <c r="D28" s="158" t="s">
        <v>17</v>
      </c>
    </row>
    <row r="29" spans="1:4" ht="15">
      <c r="A29" s="184"/>
      <c r="B29" s="179" t="s">
        <v>157</v>
      </c>
      <c r="C29" s="298">
        <f>C26*C27*C28*1000</f>
        <v>12000</v>
      </c>
      <c r="D29" s="172" t="s">
        <v>4</v>
      </c>
    </row>
    <row r="30" spans="1:4" ht="15">
      <c r="A30" s="184"/>
      <c r="B30" s="180" t="s">
        <v>179</v>
      </c>
      <c r="C30" s="146"/>
      <c r="D30" s="160"/>
    </row>
    <row r="31" spans="1:4" ht="15">
      <c r="A31" s="184"/>
      <c r="B31" s="181" t="s">
        <v>180</v>
      </c>
      <c r="C31" s="146">
        <v>2000</v>
      </c>
      <c r="D31" s="160" t="s">
        <v>4</v>
      </c>
    </row>
    <row r="32" spans="1:4" ht="15">
      <c r="A32" s="184"/>
      <c r="B32" s="181" t="s">
        <v>181</v>
      </c>
      <c r="C32" s="146">
        <v>2</v>
      </c>
      <c r="D32" s="160" t="s">
        <v>51</v>
      </c>
    </row>
    <row r="33" spans="1:5" ht="15.75" thickBot="1">
      <c r="A33" s="184"/>
      <c r="B33" s="182" t="s">
        <v>177</v>
      </c>
      <c r="C33" s="299">
        <f>C31*C32</f>
        <v>4000</v>
      </c>
      <c r="D33" s="173" t="s">
        <v>4</v>
      </c>
      <c r="E33" s="295" t="str">
        <f>IF(C8&lt;=C33,"OK!","ERR!")</f>
        <v>OK!</v>
      </c>
    </row>
    <row r="36" spans="1:2" ht="15">
      <c r="A36"/>
      <c r="B36" t="s">
        <v>192</v>
      </c>
    </row>
    <row r="37" spans="1:8" ht="15">
      <c r="A37">
        <v>1</v>
      </c>
      <c r="B37" s="287" t="s">
        <v>196</v>
      </c>
      <c r="C37" s="287"/>
      <c r="D37" s="287"/>
      <c r="E37" s="287"/>
      <c r="F37" s="287"/>
      <c r="G37" s="287"/>
      <c r="H37" s="287"/>
    </row>
    <row r="38" spans="1:8" ht="15" customHeight="1">
      <c r="A38">
        <v>2</v>
      </c>
      <c r="B38" s="286" t="s">
        <v>198</v>
      </c>
      <c r="C38" s="286"/>
      <c r="D38" s="286"/>
      <c r="E38" s="286"/>
      <c r="F38" s="286"/>
      <c r="G38" s="286"/>
      <c r="H38" s="286"/>
    </row>
    <row r="39" spans="1:8" ht="15">
      <c r="A39"/>
      <c r="B39" s="286"/>
      <c r="C39" s="286"/>
      <c r="D39" s="286"/>
      <c r="E39" s="286"/>
      <c r="F39" s="286"/>
      <c r="G39" s="286"/>
      <c r="H39" s="286"/>
    </row>
    <row r="40" spans="1:8" ht="15" customHeight="1">
      <c r="A40" s="139">
        <v>3</v>
      </c>
      <c r="B40" s="286" t="s">
        <v>197</v>
      </c>
      <c r="C40" s="286"/>
      <c r="D40" s="286"/>
      <c r="E40" s="286"/>
      <c r="F40" s="286"/>
      <c r="G40" s="286"/>
      <c r="H40" s="286"/>
    </row>
    <row r="41" spans="2:8" ht="15">
      <c r="B41" s="286"/>
      <c r="C41" s="286"/>
      <c r="D41" s="286"/>
      <c r="E41" s="286"/>
      <c r="F41" s="286"/>
      <c r="G41" s="286"/>
      <c r="H41" s="286"/>
    </row>
  </sheetData>
  <sheetProtection/>
  <protectedRanges>
    <protectedRange sqref="C7 C12" name="Intervalo2"/>
    <protectedRange sqref="C4:C5 C9:C10" name="Intervalo1"/>
    <protectedRange sqref="C23:C24" name="Intervalo7"/>
  </protectedRanges>
  <mergeCells count="6">
    <mergeCell ref="B2:D3"/>
    <mergeCell ref="B38:H39"/>
    <mergeCell ref="B40:H41"/>
    <mergeCell ref="B37:H37"/>
    <mergeCell ref="G4:O5"/>
    <mergeCell ref="G7:O8"/>
  </mergeCells>
  <printOptions/>
  <pageMargins left="0.511811024" right="0.511811024" top="0.787401575" bottom="0.787401575" header="0.31496062" footer="0.31496062"/>
  <pageSetup horizontalDpi="300" verticalDpi="300" orientation="portrait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57421875" style="0" customWidth="1"/>
    <col min="2" max="2" width="35.28125" style="0" customWidth="1"/>
    <col min="3" max="3" width="11.7109375" style="0" customWidth="1"/>
    <col min="4" max="4" width="18.57421875" style="0" customWidth="1"/>
    <col min="5" max="5" width="5.28125" style="0" customWidth="1"/>
    <col min="6" max="6" width="8.57421875" style="0" customWidth="1"/>
    <col min="7" max="7" width="6.57421875" style="0" customWidth="1"/>
  </cols>
  <sheetData>
    <row r="2" ht="15.75" thickBot="1"/>
    <row r="3" spans="2:4" ht="60">
      <c r="B3" s="289" t="s">
        <v>202</v>
      </c>
      <c r="C3" s="290"/>
      <c r="D3" s="291"/>
    </row>
    <row r="4" spans="2:4" ht="15.75" thickBot="1">
      <c r="B4" s="292"/>
      <c r="C4" s="284"/>
      <c r="D4" s="285"/>
    </row>
    <row r="5" spans="2:4" ht="15">
      <c r="B5" s="156" t="s">
        <v>193</v>
      </c>
      <c r="C5" s="151">
        <v>580</v>
      </c>
      <c r="D5" s="157" t="s">
        <v>96</v>
      </c>
    </row>
    <row r="6" spans="2:4" ht="15">
      <c r="B6" s="155" t="s">
        <v>183</v>
      </c>
      <c r="C6" s="293" t="s">
        <v>195</v>
      </c>
      <c r="D6" s="294"/>
    </row>
    <row r="7" spans="2:4" ht="15">
      <c r="B7" s="155" t="s">
        <v>182</v>
      </c>
      <c r="C7" s="152">
        <v>0.3</v>
      </c>
      <c r="D7" s="158" t="s">
        <v>184</v>
      </c>
    </row>
    <row r="8" spans="2:4" ht="15">
      <c r="B8" s="155" t="s">
        <v>189</v>
      </c>
      <c r="C8" s="127">
        <v>3</v>
      </c>
      <c r="D8" s="158" t="s">
        <v>167</v>
      </c>
    </row>
    <row r="9" spans="2:4" ht="15">
      <c r="B9" s="155" t="s">
        <v>190</v>
      </c>
      <c r="C9" s="301">
        <f>C5*C7*C8</f>
        <v>522</v>
      </c>
      <c r="D9" s="165" t="s">
        <v>4</v>
      </c>
    </row>
    <row r="10" spans="2:4" ht="15">
      <c r="B10" s="164" t="s">
        <v>193</v>
      </c>
      <c r="C10" s="145">
        <v>130</v>
      </c>
      <c r="D10" s="158" t="s">
        <v>96</v>
      </c>
    </row>
    <row r="11" spans="2:4" ht="15">
      <c r="B11" s="155" t="s">
        <v>183</v>
      </c>
      <c r="C11" s="293" t="s">
        <v>200</v>
      </c>
      <c r="D11" s="294"/>
    </row>
    <row r="12" spans="2:4" ht="15">
      <c r="B12" s="155" t="s">
        <v>182</v>
      </c>
      <c r="C12" s="152">
        <v>0.7</v>
      </c>
      <c r="D12" s="158" t="s">
        <v>184</v>
      </c>
    </row>
    <row r="13" spans="2:4" ht="15">
      <c r="B13" s="155" t="s">
        <v>189</v>
      </c>
      <c r="C13" s="127">
        <v>3</v>
      </c>
      <c r="D13" s="158" t="s">
        <v>167</v>
      </c>
    </row>
    <row r="14" spans="2:4" ht="15">
      <c r="B14" s="155" t="s">
        <v>190</v>
      </c>
      <c r="C14" s="301">
        <f>C10*C12*C13</f>
        <v>273</v>
      </c>
      <c r="D14" s="158" t="s">
        <v>4</v>
      </c>
    </row>
    <row r="15" spans="2:4" ht="18" customHeight="1">
      <c r="B15" s="167" t="s">
        <v>194</v>
      </c>
      <c r="C15" s="302">
        <f>C9+C14</f>
        <v>795</v>
      </c>
      <c r="D15" s="168" t="s">
        <v>4</v>
      </c>
    </row>
    <row r="16" spans="2:4" ht="15">
      <c r="B16" s="166" t="s">
        <v>176</v>
      </c>
      <c r="C16" s="141"/>
      <c r="D16" s="160"/>
    </row>
    <row r="17" spans="2:4" ht="15">
      <c r="B17" s="159" t="s">
        <v>186</v>
      </c>
      <c r="C17" s="150">
        <v>240</v>
      </c>
      <c r="D17" s="160" t="s">
        <v>84</v>
      </c>
    </row>
    <row r="18" spans="2:4" ht="15">
      <c r="B18" s="159" t="s">
        <v>187</v>
      </c>
      <c r="C18" s="150">
        <v>4</v>
      </c>
      <c r="D18" s="160" t="s">
        <v>188</v>
      </c>
    </row>
    <row r="19" spans="2:5" ht="15.75" thickBot="1">
      <c r="B19" s="161" t="s">
        <v>185</v>
      </c>
      <c r="C19" s="303">
        <f>C17*C18</f>
        <v>960</v>
      </c>
      <c r="D19" s="162" t="s">
        <v>84</v>
      </c>
      <c r="E19" s="295" t="str">
        <f>IF(C15&lt;=C19,"OK!","ERR!")</f>
        <v>OK!</v>
      </c>
    </row>
    <row r="20" ht="15">
      <c r="B20" s="141"/>
    </row>
    <row r="21" ht="15">
      <c r="B21" t="s">
        <v>192</v>
      </c>
    </row>
    <row r="22" spans="1:2" ht="15">
      <c r="A22">
        <v>1</v>
      </c>
      <c r="B22" t="s">
        <v>196</v>
      </c>
    </row>
    <row r="23" spans="1:6" ht="75">
      <c r="A23">
        <v>2</v>
      </c>
      <c r="B23" s="286" t="s">
        <v>201</v>
      </c>
      <c r="C23" s="286"/>
      <c r="D23" s="286"/>
      <c r="E23" s="286"/>
      <c r="F23" s="286"/>
    </row>
    <row r="24" spans="2:6" ht="15">
      <c r="B24" s="286"/>
      <c r="C24" s="286"/>
      <c r="D24" s="286"/>
      <c r="E24" s="286"/>
      <c r="F24" s="286"/>
    </row>
  </sheetData>
  <sheetProtection/>
  <protectedRanges>
    <protectedRange sqref="C8 C13" name="Intervalo2"/>
    <protectedRange sqref="C5:C6 C10:C11" name="Intervalo1"/>
  </protectedRanges>
  <mergeCells count="4">
    <mergeCell ref="B3:D4"/>
    <mergeCell ref="C6:D6"/>
    <mergeCell ref="B23:F24"/>
    <mergeCell ref="C11:D11"/>
  </mergeCells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semusa</dc:creator>
  <cp:keywords/>
  <dc:description/>
  <cp:lastModifiedBy>Frederico Gustavo Passos de Almeida</cp:lastModifiedBy>
  <cp:lastPrinted>2013-03-25T19:22:22Z</cp:lastPrinted>
  <dcterms:created xsi:type="dcterms:W3CDTF">2011-08-09T17:36:17Z</dcterms:created>
  <dcterms:modified xsi:type="dcterms:W3CDTF">2019-11-14T18:14:11Z</dcterms:modified>
  <cp:category/>
  <cp:version/>
  <cp:contentType/>
  <cp:contentStatus/>
</cp:coreProperties>
</file>